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20 m/IT/"/>
    </mc:Choice>
  </mc:AlternateContent>
  <xr:revisionPtr revIDLastSave="0" documentId="8_{475AD6A5-8180-4BF5-A1F3-41EA98665DF4}" xr6:coauthVersionLast="46" xr6:coauthVersionMax="47" xr10:uidLastSave="{00000000-0000-0000-0000-000000000000}"/>
  <bookViews>
    <workbookView xWindow="-110" yWindow="-110" windowWidth="19420" windowHeight="1042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C67" i="18"/>
  <c r="E54" i="18"/>
  <c r="C54" i="18"/>
  <c r="E48" i="18"/>
  <c r="E60" i="18" s="1"/>
  <c r="C48" i="18"/>
  <c r="E35" i="18"/>
  <c r="C35" i="18"/>
  <c r="E30" i="18"/>
  <c r="E33" i="18" s="1"/>
  <c r="E38" i="18" s="1"/>
  <c r="E40" i="18" s="1"/>
  <c r="C30" i="18"/>
  <c r="C33" i="18" s="1"/>
  <c r="C22" i="18"/>
  <c r="E20" i="18"/>
  <c r="C8" i="18"/>
  <c r="C7" i="18"/>
  <c r="E84" i="18" l="1"/>
  <c r="E86" i="18" s="1"/>
  <c r="C84" i="18"/>
  <c r="C60" i="18"/>
  <c r="C38" i="18"/>
  <c r="C40" i="18" s="1"/>
  <c r="C151" i="2"/>
  <c r="C131" i="2"/>
  <c r="R1" i="2"/>
  <c r="C86" i="18" l="1"/>
  <c r="C86" i="2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 xr:uid="{460E47D2-E481-442C-9AD4-7B7B728310F9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 xr:uid="{A9103A8D-ADE3-43D0-AEFD-D5E4521333EC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 xr:uid="{00000000-0006-0000-0000-00001C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 xr:uid="{923E4E5D-EBB8-4C39-85A6-71D56EA8B268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E82AEA79-EC52-4267-AC76-85C432C92D6D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5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 xr:uid="{912230D1-0DB0-443F-9C65-8B98AB51AD8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5" shapeId="0" xr:uid="{B63712A4-59BE-47D3-8307-4FFEAAC01F5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 xr:uid="{FD1F3598-FC34-4F4E-ABA5-FC78C7EE641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5" shapeId="0" xr:uid="{E12905E6-8C9A-4DFE-A6CD-A26CCBF92EC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 xr:uid="{92CF30A3-1802-437F-A3E3-1126EEB7D4A1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 xr:uid="{5B6548E8-F543-48F7-B241-D205FA2647DF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 xr:uid="{2C29206C-430F-4620-BDDF-02737C36A5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 xr:uid="{E0804523-9A05-4383-9BEB-24A0F035D6C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 xr:uid="{D014D4CF-2EF6-4FE4-BBD9-30FF17460FE5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 xr:uid="{7F2B4BCA-D479-4D6F-84F4-97921A34D8D2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 xr:uid="{39E874BE-2E01-4C61-A0C7-F39FB95DD60E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 xr:uid="{7BD641CD-7190-4379-97B9-C09EE917419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 xr:uid="{2C3B81A9-09CE-44CF-AFEE-35708D6A57FA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 xr:uid="{F1411F75-77AF-4AB4-B702-366D744B01B6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A13C5635-800C-4223-9571-6D5C2F4768E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69CF2CE6-9833-4B1F-ABD5-4016E67CE52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6B39954B-D660-4565-9F33-F8ED5D658CB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E139BC00-CE2D-49A8-8179-BEDD21D839F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7F7F02DE-8EE1-42F0-85B0-C23EE9F52784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C5679CD3-1434-43E2-B5D5-C484B6394D3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83EF74BA-36BB-42CD-B744-2AA22533B24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E57C4774-8203-4596-B2D0-6DC9F8D0BB6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13E23346-E3AE-4770-B2B4-23744E6CE4C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2F3DD720-AD7E-4AD5-9523-799ACFFBD6D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C670ADD7-454F-480A-9FE1-214C0918CD0D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23472966-AC8C-4FF9-BE87-26811582A4D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357DB85D-D70B-45FE-8C45-E96759EC6EE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396FB79C-2ABA-4042-99B7-9F7FCA35E676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<sst xmlns="http://schemas.openxmlformats.org/spreadsheetml/2006/main" count="978" uniqueCount="481">
  <si>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</si>
  <si>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</si>
  <si>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</si>
  <si>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</si>
  <si>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</si>
  <si>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</si>
  <si>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</si>
  <si>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</si>
  <si>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</si>
  <si>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</si>
  <si>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</si>
  <si>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</si>
  <si>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</si>
  <si>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</si>
  <si>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</si>
  <si>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</si>
  <si>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</si>
  <si>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</si>
  <si>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</si>
  <si>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</si>
  <si>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</si>
  <si>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</si>
  <si>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</si>
  <si>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</si>
  <si>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</si>
  <si>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</si>
  <si>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</si>
  <si>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</si>
  <si>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</si>
  <si>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</si>
  <si>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</si>
  <si>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</si>
  <si>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</si>
  <si>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</si>
  <si>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</si>
  <si>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</si>
  <si>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</si>
  <si>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</si>
  <si>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</si>
  <si>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</si>
  <si>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</si>
  <si>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</si>
  <si>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</si>
  <si>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</si>
  <si>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</si>
  <si>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</si>
  <si>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</si>
  <si>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</si>
  <si>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</si>
  <si>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</si>
  <si>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</si>
  <si>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</si>
  <si>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</si>
  <si>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</si>
  <si>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</si>
  <si>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</si>
  <si>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</si>
  <si>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</si>
  <si>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</si>
  <si>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</si>
  <si>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</si>
  <si>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</si>
  <si>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</si>
  <si>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</si>
  <si>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</si>
  <si>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</si>
  <si>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</si>
  <si>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</si>
  <si>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</si>
  <si>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</si>
  <si>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</si>
  <si>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</si>
  <si>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</si>
  <si>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</si>
  <si>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</si>
  <si>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</si>
  <si>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</si>
  <si>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</si>
  <si>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</si>
  <si>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</si>
  <si>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</si>
  <si>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</si>
  <si>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</si>
  <si>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</si>
  <si>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</si>
  <si>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</si>
  <si>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</si>
  <si>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</si>
  <si>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</si>
  <si>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</si>
  <si>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</si>
  <si>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</si>
  <si>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</si>
  <si>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</si>
  <si>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</si>
  <si>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</si>
  <si>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</si>
  <si>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</si>
  <si>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</si>
  <si>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</si>
  <si>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</si>
  <si>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</si>
  <si>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</si>
  <si>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</si>
  <si>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</si>
  <si>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</si>
  <si>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</si>
  <si>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</si>
  <si>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</si>
  <si>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</si>
  <si>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</si>
  <si>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</si>
  <si>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</si>
  <si>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</si>
  <si>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</si>
  <si>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</si>
  <si>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</si>
  <si>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</si>
  <si>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</si>
  <si>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</si>
  <si>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</si>
  <si>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</si>
  <si>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</si>
  <si>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</si>
  <si>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</si>
  <si>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</si>
  <si>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</si>
  <si>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</si>
  <si>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</si>
  <si>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</si>
  <si>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</si>
  <si>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</si>
  <si>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</si>
  <si>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</si>
  <si>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</si>
  <si>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</si>
  <si>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</si>
  <si>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</si>
  <si>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</si>
  <si>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</si>
  <si>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</si>
  <si>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</si>
  <si>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</si>
  <si>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</si>
  <si>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</si>
  <si>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</si>
  <si>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</si>
  <si>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</si>
  <si>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</si>
  <si>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</si>
  <si>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</si>
  <si>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</si>
  <si>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</si>
  <si>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</si>
  <si>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</si>
  <si>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</si>
  <si>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</si>
  <si>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</si>
  <si>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</si>
  <si>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</si>
  <si>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</si>
  <si>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</si>
  <si>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</si>
  <si>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</si>
  <si>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</si>
  <si>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</si>
  <si>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</si>
  <si>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</si>
  <si>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</si>
  <si>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</si>
  <si>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</si>
  <si>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</si>
  <si>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</si>
  <si>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</si>
  <si>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</si>
  <si>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</si>
  <si>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</si>
  <si>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</si>
  <si>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</si>
  <si>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</si>
  <si>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</si>
  <si>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</si>
  <si>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</si>
  <si>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</si>
  <si>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</si>
  <si>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</si>
  <si>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</si>
  <si>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</si>
  <si>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</si>
  <si>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</si>
  <si>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</si>
  <si>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</si>
  <si>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</si>
  <si>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</si>
  <si>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</si>
  <si>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</si>
  <si>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</si>
  <si>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</si>
  <si>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</si>
  <si>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</si>
  <si>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</si>
  <si>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</si>
  <si>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</si>
  <si>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</si>
  <si>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</si>
  <si>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</si>
  <si>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</si>
  <si>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</si>
  <si>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</si>
  <si>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</si>
  <si>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</si>
  <si>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</si>
  <si>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</si>
  <si>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</si>
  <si>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</si>
  <si>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</si>
  <si>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</si>
  <si>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</si>
  <si>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</si>
  <si>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</si>
  <si>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</si>
  <si>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</si>
  <si>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</si>
  <si>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</si>
  <si>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</si>
  <si>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</si>
  <si>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</si>
  <si>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</si>
  <si>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</si>
  <si>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</si>
  <si>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</si>
  <si>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</si>
  <si>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</si>
  <si>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</si>
  <si>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</si>
  <si>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</si>
  <si>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</si>
  <si>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</si>
  <si>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</si>
  <si>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</si>
  <si>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</si>
  <si>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</si>
  <si>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</si>
  <si>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</si>
  <si>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</si>
  <si>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</si>
  <si>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</si>
  <si>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</si>
  <si>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</si>
  <si>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</si>
  <si>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</si>
  <si>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</si>
  <si>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</si>
  <si>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</si>
  <si>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</si>
  <si>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</si>
  <si>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</si>
  <si>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</si>
  <si>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</si>
  <si>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</si>
  <si>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</si>
  <si>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</si>
  <si>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</si>
  <si>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</si>
  <si>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</si>
  <si>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</si>
  <si>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</si>
  <si>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</si>
  <si>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</si>
  <si>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</si>
  <si>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</si>
  <si>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</si>
  <si>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</si>
  <si>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</si>
  <si>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</si>
  <si>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</si>
  <si>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</si>
  <si>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</si>
  <si>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</si>
  <si>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</si>
  <si>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</si>
  <si>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</si>
  <si>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</si>
  <si>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</si>
  <si>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</si>
  <si>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</si>
  <si>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</si>
  <si>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</si>
  <si>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</si>
  <si>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</si>
  <si>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</si>
  <si>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</si>
  <si>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</si>
  <si>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</si>
  <si>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</si>
  <si>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</si>
  <si>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</si>
  <si>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</si>
  <si>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</si>
  <si>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</si>
  <si>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</si>
  <si>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</si>
  <si>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</si>
  <si>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</si>
  <si>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</si>
  <si>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</si>
  <si>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</si>
  <si>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</si>
  <si>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</si>
  <si>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</si>
  <si>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</si>
  <si>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</si>
  <si>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</si>
  <si>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</si>
  <si>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</si>
  <si>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</si>
  <si>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</si>
  <si>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</si>
  <si>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</si>
  <si>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</si>
  <si>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</si>
  <si>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</si>
  <si>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</si>
  <si>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</si>
  <si>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</si>
  <si>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</si>
  <si>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</si>
  <si>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</si>
  <si>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</si>
  <si>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</si>
  <si>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</si>
  <si>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</si>
  <si>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</si>
  <si>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</si>
  <si>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</si>
  <si>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</si>
  <si>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</si>
  <si>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</si>
  <si>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</si>
  <si>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</si>
  <si>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</si>
  <si>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</si>
  <si>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</si>
  <si>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</si>
  <si>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</si>
  <si>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</si>
  <si>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</si>
  <si>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</si>
  <si>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</si>
  <si>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</si>
  <si>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</si>
  <si>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</si>
  <si>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</si>
  <si>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</si>
  <si>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</si>
  <si>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</si>
  <si>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</si>
  <si>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</si>
  <si>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</si>
  <si>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</si>
  <si>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</si>
  <si>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</si>
  <si>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</si>
  <si>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</si>
  <si>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</si>
  <si>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</si>
  <si>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</si>
  <si>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</si>
  <si>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</si>
  <si>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</si>
  <si>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</si>
  <si>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</si>
  <si>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</si>
  <si>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</si>
  <si>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</si>
  <si>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</si>
  <si>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</si>
  <si>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</si>
  <si>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</si>
  <si>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</si>
  <si>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</si>
  <si>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</si>
  <si>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</si>
  <si>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</si>
  <si>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</si>
  <si>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</si>
  <si>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</si>
  <si>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</si>
  <si>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</si>
  <si>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</si>
  <si>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</si>
  <si>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</si>
  <si>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</si>
  <si>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</si>
  <si>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</si>
  <si>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</si>
  <si>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</si>
  <si>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</si>
  <si>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</si>
  <si>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</si>
  <si>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</si>
  <si>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</si>
  <si>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</si>
  <si>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</si>
  <si>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</si>
  <si>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</si>
  <si>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</si>
  <si>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</si>
  <si>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</si>
  <si>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</si>
  <si>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</si>
  <si>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</si>
  <si>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</si>
  <si>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</si>
  <si>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</si>
  <si>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</si>
  <si>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</si>
  <si>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</si>
  <si>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</si>
  <si>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</si>
  <si>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</si>
  <si>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</si>
  <si>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</si>
  <si>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</si>
  <si>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</si>
  <si>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</si>
  <si>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</si>
  <si>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</si>
  <si>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</si>
  <si>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</si>
  <si>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</si>
  <si>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</si>
  <si>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</si>
  <si>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</si>
  <si>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</si>
  <si>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</si>
  <si>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</si>
  <si>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</si>
  <si>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</si>
  <si>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</si>
  <si>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</si>
  <si>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</si>
  <si>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</si>
  <si>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</si>
  <si>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</si>
  <si>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</si>
  <si>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</si>
  <si>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</si>
  <si>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</si>
  <si>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</si>
  <si>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</si>
  <si>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</si>
  <si>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</si>
  <si>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</si>
  <si>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</si>
  <si>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</si>
  <si>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</si>
  <si>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</si>
  <si>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</si>
  <si>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</si>
  <si>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</si>
  <si>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</si>
  <si>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</si>
  <si>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</si>
  <si>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Rasa Čeponytė</t>
  </si>
  <si>
    <t>Žana Cvizonienė</t>
  </si>
  <si>
    <t>Vilniaus miesto savivaldybės administracija</t>
  </si>
  <si>
    <t>UAB Vilniaus sporto proejktai</t>
  </si>
  <si>
    <t>www.vilniausvystymas.lt</t>
  </si>
  <si>
    <t>Dalius Darulis</t>
  </si>
  <si>
    <t>Povilas Poderskis</t>
  </si>
  <si>
    <t>Dalius Gedvilas</t>
  </si>
  <si>
    <t>Edvardas Varoneckas</t>
  </si>
  <si>
    <t>Vilniaus miesto savivaldybės administracijos teisės grupės vadovas</t>
  </si>
  <si>
    <t>Robertas Vyšniauskas</t>
  </si>
  <si>
    <t xml:space="preserve">8  609 01216 ; zana.cvizoniene@vilniausvystymas.lt </t>
  </si>
  <si>
    <t>Vilniaus miesto savivaldybės administracijos direktorius</t>
  </si>
  <si>
    <t>8  609 01216 ; zana.cvizoniene@vilniausvystymas.lt</t>
  </si>
  <si>
    <t>Gražina Dieninitė</t>
  </si>
  <si>
    <t>UAB Subtilius</t>
  </si>
  <si>
    <t>UAB Vilniaus vystymo kompanija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</si>
</sst>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8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3" fontId="2" fillId="4" borderId="11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5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AZ268"/>
  <sheetViews>
    <sheetView showGridLines="0" tabSelected="1" zoomScaleNormal="100" zoomScaleSheetLayoutView="85" zoomScalePageLayoutView="60" workbookViewId="0">
      <selection activeCell="C177" sqref="C177:E177"/>
    </sheetView>
  </sheetViews>
  <sheetFormatPr defaultColWidth="0" defaultRowHeight="12" x14ac:dyDescent="0.3"/>
  <cols>
    <col min="1" max="1" width="1.6328125" style="34" customWidth="1"/>
    <col min="2" max="2" width="63.453125" style="34" customWidth="1"/>
    <col min="3" max="5" width="24.36328125" style="34" customWidth="1"/>
    <col min="6" max="6" width="1.6328125" style="38" customWidth="1"/>
    <col min="7" max="10" width="9.08984375" style="38" hidden="1" customWidth="1"/>
    <col min="11" max="11" width="20.36328125" style="38" hidden="1" customWidth="1"/>
    <col min="12" max="17" width="9.08984375" style="38" hidden="1" customWidth="1"/>
    <col min="18" max="18" width="47.54296875" style="38" hidden="1" customWidth="1"/>
    <col min="19" max="19" width="10.453125" style="38" hidden="1" customWidth="1"/>
    <col min="20" max="23" width="9.08984375" style="38" hidden="1" customWidth="1"/>
    <col min="24" max="25" width="9.08984375" style="38" customWidth="1"/>
    <col min="26" max="26" width="5.6328125" style="38" customWidth="1"/>
    <col min="27" max="27" width="6.36328125" style="38" customWidth="1"/>
    <col min="28" max="28" width="7.6328125" style="38" customWidth="1"/>
    <col min="29" max="29" width="9.90625" style="38" customWidth="1"/>
    <col min="30" max="50" width="9.08984375" style="38" customWidth="1"/>
    <col min="51" max="52" width="0" style="38" hidden="1" customWidth="1"/>
    <col min="53" max="16384" width="9.08984375" style="38" hidden="1"/>
  </cols>
  <sheetData>
    <row r="1" spans="2:52" ht="9.65" customHeight="1" thickBot="1" x14ac:dyDescent="0.3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35">
      <c r="B2" s="170"/>
      <c r="C2" s="171"/>
      <c r="D2" s="466" t="s">
        <v>463</v>
      </c>
      <c r="E2" s="467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25" customHeight="1" x14ac:dyDescent="0.35">
      <c r="B3" s="172"/>
      <c r="C3" s="173"/>
      <c r="D3" s="468"/>
      <c r="E3" s="469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25" customHeight="1" x14ac:dyDescent="0.35">
      <c r="B4" s="172"/>
      <c r="C4" s="173"/>
      <c r="D4" s="468"/>
      <c r="E4" s="469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25" customHeight="1" x14ac:dyDescent="0.3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25" customHeight="1" x14ac:dyDescent="0.35">
      <c r="B6" s="477" t="s">
        <v>5</v>
      </c>
      <c r="C6" s="478"/>
      <c r="D6" s="478"/>
      <c r="E6" s="479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25" customHeight="1" x14ac:dyDescent="0.3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5" x14ac:dyDescent="0.45">
      <c r="B8" s="178" t="s">
        <v>8</v>
      </c>
      <c r="C8" s="480" t="s">
        <v>383</v>
      </c>
      <c r="D8" s="480"/>
      <c r="E8" s="481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4.5" x14ac:dyDescent="0.35">
      <c r="B9" s="179" t="s">
        <v>11</v>
      </c>
      <c r="C9" s="470" t="str">
        <f>IFERROR(VLOOKUP(C8,R1:T295,3,FALSE),"")</f>
        <v>Uždaroji akcinė bendrovė (UAB)</v>
      </c>
      <c r="D9" s="470"/>
      <c r="E9" s="471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4.5" x14ac:dyDescent="0.35">
      <c r="B10" s="180" t="s">
        <v>15</v>
      </c>
      <c r="C10" s="470">
        <f>IFERROR(VLOOKUP(C8,R2:S295,2,FALSE),"")</f>
        <v>120750163</v>
      </c>
      <c r="D10" s="470"/>
      <c r="E10" s="471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4.5" x14ac:dyDescent="0.35">
      <c r="B11" s="181" t="s">
        <v>18</v>
      </c>
      <c r="C11" s="482">
        <v>34808</v>
      </c>
      <c r="D11" s="470"/>
      <c r="E11" s="471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35">
      <c r="B12" s="180" t="s">
        <v>22</v>
      </c>
      <c r="C12" s="483" t="s">
        <v>57</v>
      </c>
      <c r="D12" s="483"/>
      <c r="E12" s="484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35">
      <c r="B13" s="181"/>
      <c r="C13" s="482"/>
      <c r="D13" s="470"/>
      <c r="E13" s="471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4.5" x14ac:dyDescent="0.35">
      <c r="B14" s="180" t="s">
        <v>27</v>
      </c>
      <c r="C14" s="470" t="s">
        <v>464</v>
      </c>
      <c r="D14" s="470"/>
      <c r="E14" s="471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4.5" x14ac:dyDescent="0.35">
      <c r="B15" s="180" t="s">
        <v>31</v>
      </c>
      <c r="C15" s="472" t="s">
        <v>465</v>
      </c>
      <c r="D15" s="472"/>
      <c r="E15" s="473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4.5" x14ac:dyDescent="0.3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4.5" x14ac:dyDescent="0.35">
      <c r="B17" s="180"/>
      <c r="C17" s="474" t="s">
        <v>38</v>
      </c>
      <c r="D17" s="475"/>
      <c r="E17" s="476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4.5" x14ac:dyDescent="0.35">
      <c r="B18" s="180" t="s">
        <v>42</v>
      </c>
      <c r="C18" s="441" t="s">
        <v>43</v>
      </c>
      <c r="D18" s="441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4.5" x14ac:dyDescent="0.35">
      <c r="B19" s="184" t="s">
        <v>48</v>
      </c>
      <c r="C19" s="442" t="s">
        <v>466</v>
      </c>
      <c r="D19" s="443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4.5" x14ac:dyDescent="0.35">
      <c r="B20" s="184" t="s">
        <v>52</v>
      </c>
      <c r="C20" s="442"/>
      <c r="D20" s="443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4.5" x14ac:dyDescent="0.35">
      <c r="B21" s="184" t="s">
        <v>56</v>
      </c>
      <c r="C21" s="444"/>
      <c r="D21" s="445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4.5" x14ac:dyDescent="0.35">
      <c r="B22" s="184" t="s">
        <v>59</v>
      </c>
      <c r="C22" s="444"/>
      <c r="D22" s="445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4.5" x14ac:dyDescent="0.35">
      <c r="B23" s="184" t="s">
        <v>62</v>
      </c>
      <c r="C23" s="444"/>
      <c r="D23" s="445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35">
      <c r="B24" s="184" t="s">
        <v>65</v>
      </c>
      <c r="C24" s="444"/>
      <c r="D24" s="445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4.5" x14ac:dyDescent="0.35">
      <c r="B25" s="184" t="s">
        <v>68</v>
      </c>
      <c r="C25" s="444"/>
      <c r="D25" s="445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4.5" x14ac:dyDescent="0.35">
      <c r="B26" s="184" t="s">
        <v>70</v>
      </c>
      <c r="C26" s="442"/>
      <c r="D26" s="443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4.5" x14ac:dyDescent="0.35">
      <c r="B27" s="184" t="s">
        <v>72</v>
      </c>
      <c r="C27" s="442"/>
      <c r="D27" s="443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4.5" x14ac:dyDescent="0.35">
      <c r="B28" s="184" t="s">
        <v>74</v>
      </c>
      <c r="C28" s="442"/>
      <c r="D28" s="443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4.5" x14ac:dyDescent="0.35">
      <c r="B29" s="184" t="s">
        <v>76</v>
      </c>
      <c r="C29" s="425" t="s">
        <v>77</v>
      </c>
      <c r="D29" s="426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4.5" x14ac:dyDescent="0.3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4.5" x14ac:dyDescent="0.35">
      <c r="B31" s="188" t="s">
        <v>80</v>
      </c>
      <c r="C31" s="427"/>
      <c r="D31" s="427"/>
      <c r="E31" s="428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35">
      <c r="B32" s="189" t="s">
        <v>432</v>
      </c>
      <c r="C32" s="429"/>
      <c r="D32" s="429"/>
      <c r="E32" s="430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4.5" x14ac:dyDescent="0.3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35">
      <c r="B34" s="192" t="s">
        <v>85</v>
      </c>
      <c r="C34" s="437" t="s">
        <v>226</v>
      </c>
      <c r="D34" s="437"/>
      <c r="E34" s="438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35">
      <c r="B35" s="192" t="s">
        <v>87</v>
      </c>
      <c r="C35" s="439" t="s">
        <v>467</v>
      </c>
      <c r="D35" s="439"/>
      <c r="E35" s="440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4.5" x14ac:dyDescent="0.3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5" customHeight="1" x14ac:dyDescent="0.35">
      <c r="B37" s="180"/>
      <c r="C37" s="433" t="s">
        <v>90</v>
      </c>
      <c r="D37" s="433"/>
      <c r="E37" s="434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35">
      <c r="A38" s="34"/>
      <c r="B38" s="193"/>
      <c r="C38" s="435" t="s">
        <v>92</v>
      </c>
      <c r="D38" s="435"/>
      <c r="E38" s="436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35">
      <c r="B39" s="194"/>
      <c r="C39" s="451" t="s">
        <v>94</v>
      </c>
      <c r="D39" s="451"/>
      <c r="E39" s="452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4.5" x14ac:dyDescent="0.35">
      <c r="B40" s="194"/>
      <c r="C40" s="453" t="s">
        <v>96</v>
      </c>
      <c r="D40" s="453"/>
      <c r="E40" s="454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4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4.5" x14ac:dyDescent="0.35">
      <c r="B42" s="197" t="s">
        <v>102</v>
      </c>
      <c r="C42" s="31">
        <v>3984.5</v>
      </c>
      <c r="D42" s="93"/>
      <c r="E42" s="198">
        <v>5095.7809999999999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4.5" x14ac:dyDescent="0.35">
      <c r="B43" s="197" t="s">
        <v>104</v>
      </c>
      <c r="C43" s="30">
        <v>2494.1</v>
      </c>
      <c r="D43" s="93"/>
      <c r="E43" s="199">
        <v>3092.5030000000002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4.5" x14ac:dyDescent="0.35">
      <c r="A44" s="34"/>
      <c r="B44" s="200" t="s">
        <v>106</v>
      </c>
      <c r="C44" s="45">
        <f>+C42-C43</f>
        <v>1490.4</v>
      </c>
      <c r="D44" s="93"/>
      <c r="E44" s="201">
        <f>+E42-E43</f>
        <v>2003.2779999999998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4.5" x14ac:dyDescent="0.35">
      <c r="A45" s="34"/>
      <c r="B45" s="197" t="s">
        <v>108</v>
      </c>
      <c r="C45" s="33"/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4.5" x14ac:dyDescent="0.35">
      <c r="B46" s="197" t="s">
        <v>110</v>
      </c>
      <c r="C46" s="29">
        <v>1471.1990000000001</v>
      </c>
      <c r="D46" s="53"/>
      <c r="E46" s="202">
        <v>1363.223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4.5" x14ac:dyDescent="0.35">
      <c r="A47" s="34"/>
      <c r="B47" s="200" t="s">
        <v>112</v>
      </c>
      <c r="C47" s="45">
        <f>+C44-C45-C46</f>
        <v>19.201000000000022</v>
      </c>
      <c r="D47" s="93"/>
      <c r="E47" s="201">
        <f>+E44-E45-E46</f>
        <v>640.05499999999984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4.5" x14ac:dyDescent="0.3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4.5" x14ac:dyDescent="0.35">
      <c r="B49" s="197" t="s">
        <v>116</v>
      </c>
      <c r="C49" s="29"/>
      <c r="D49" s="53"/>
      <c r="E49" s="204">
        <v>3452.837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4.5" x14ac:dyDescent="0.35">
      <c r="B50" s="197" t="s">
        <v>118</v>
      </c>
      <c r="C50" s="49">
        <f>C51-C52</f>
        <v>-17.160999999999998</v>
      </c>
      <c r="D50" s="93"/>
      <c r="E50" s="205">
        <f>E51-E52</f>
        <v>121.70000000000002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4.5" x14ac:dyDescent="0.35">
      <c r="B51" s="206" t="s">
        <v>120</v>
      </c>
      <c r="C51" s="32">
        <v>30.093</v>
      </c>
      <c r="D51" s="53"/>
      <c r="E51" s="207">
        <v>222.66300000000001</v>
      </c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4.5" x14ac:dyDescent="0.35">
      <c r="B52" s="206" t="s">
        <v>122</v>
      </c>
      <c r="C52" s="30">
        <v>47.253999999999998</v>
      </c>
      <c r="D52" s="53"/>
      <c r="E52" s="208">
        <v>100.96299999999999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4.5" x14ac:dyDescent="0.35">
      <c r="A53" s="34"/>
      <c r="B53" s="200" t="s">
        <v>124</v>
      </c>
      <c r="C53" s="45">
        <f>+C47+C48+C49+C50</f>
        <v>2.040000000000024</v>
      </c>
      <c r="D53" s="93"/>
      <c r="E53" s="201">
        <f>+E47+E48+E49+E50</f>
        <v>4214.5919999999996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4.5" x14ac:dyDescent="0.35">
      <c r="B54" s="197" t="s">
        <v>126</v>
      </c>
      <c r="C54" s="12">
        <v>-12.205</v>
      </c>
      <c r="D54" s="54"/>
      <c r="E54" s="209">
        <v>288.56400000000002</v>
      </c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4.5" x14ac:dyDescent="0.35">
      <c r="A55" s="34"/>
      <c r="B55" s="200" t="s">
        <v>128</v>
      </c>
      <c r="C55" s="45">
        <f>C53-C54</f>
        <v>14.245000000000024</v>
      </c>
      <c r="D55" s="93"/>
      <c r="E55" s="201">
        <f>E53-E54</f>
        <v>3926.0279999999998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4.5" x14ac:dyDescent="0.3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35">
      <c r="A57" s="34"/>
      <c r="B57" s="194"/>
      <c r="C57" s="433" t="s">
        <v>90</v>
      </c>
      <c r="D57" s="433"/>
      <c r="E57" s="434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4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4.5" x14ac:dyDescent="0.35">
      <c r="B59" s="212" t="s">
        <v>136</v>
      </c>
      <c r="C59" s="1">
        <v>0.77600000000000002</v>
      </c>
      <c r="D59" s="42"/>
      <c r="E59" s="207">
        <v>0.17100000000000001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4.5" x14ac:dyDescent="0.35">
      <c r="B60" s="212" t="s">
        <v>138</v>
      </c>
      <c r="C60" s="28">
        <v>13011.895</v>
      </c>
      <c r="D60" s="53"/>
      <c r="E60" s="213">
        <v>10268.286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4.5" x14ac:dyDescent="0.35">
      <c r="B61" s="212" t="s">
        <v>140</v>
      </c>
      <c r="C61" s="28">
        <v>759.3</v>
      </c>
      <c r="D61" s="53"/>
      <c r="E61" s="213">
        <v>738.19500000000005</v>
      </c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4.5" x14ac:dyDescent="0.35">
      <c r="B62" s="212" t="s">
        <v>142</v>
      </c>
      <c r="C62" s="28">
        <v>6024.7889999999998</v>
      </c>
      <c r="D62" s="53"/>
      <c r="E62" s="213">
        <v>3025.0010000000002</v>
      </c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4.5" x14ac:dyDescent="0.35">
      <c r="B63" s="214" t="s">
        <v>144</v>
      </c>
      <c r="C63" s="94">
        <f>SUM(C59:C62)</f>
        <v>19796.759999999998</v>
      </c>
      <c r="D63" s="93"/>
      <c r="E63" s="215">
        <f>SUM(E59:E62)</f>
        <v>14031.653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4.5" x14ac:dyDescent="0.3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35">
      <c r="B65" s="217" t="s">
        <v>147</v>
      </c>
      <c r="C65" s="32">
        <v>1463.7380000000001</v>
      </c>
      <c r="D65" s="53"/>
      <c r="E65" s="207">
        <v>4757.8739999999998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35">
      <c r="B66" s="218" t="s">
        <v>149</v>
      </c>
      <c r="C66" s="28">
        <v>2760.3180000000002</v>
      </c>
      <c r="D66" s="53"/>
      <c r="E66" s="213">
        <v>4602.5010000000002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4.5" x14ac:dyDescent="0.35">
      <c r="B67" s="219" t="s">
        <v>151</v>
      </c>
      <c r="C67" s="28">
        <v>31.658000000000001</v>
      </c>
      <c r="D67" s="53"/>
      <c r="E67" s="213">
        <v>48.317999999999998</v>
      </c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4.5" x14ac:dyDescent="0.35">
      <c r="B68" s="219" t="s">
        <v>153</v>
      </c>
      <c r="C68" s="30">
        <v>3651.5</v>
      </c>
      <c r="D68" s="53"/>
      <c r="E68" s="208">
        <v>5540.3890000000001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4.5" x14ac:dyDescent="0.35">
      <c r="B69" s="214" t="s">
        <v>155</v>
      </c>
      <c r="C69" s="94">
        <f>SUM(C65:C68)</f>
        <v>7907.2140000000009</v>
      </c>
      <c r="D69" s="93"/>
      <c r="E69" s="215">
        <f>SUM(E65:E68)</f>
        <v>14949.081999999999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3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4.5" x14ac:dyDescent="0.35">
      <c r="A71" s="34"/>
      <c r="B71" s="214" t="s">
        <v>158</v>
      </c>
      <c r="C71" s="13"/>
      <c r="D71" s="54"/>
      <c r="E71" s="220"/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4.5" x14ac:dyDescent="0.3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4.5" x14ac:dyDescent="0.35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4.5" x14ac:dyDescent="0.3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35">
      <c r="B75" s="221" t="s">
        <v>164</v>
      </c>
      <c r="C75" s="94">
        <f>SUM(C63,C69,C71,C73)</f>
        <v>27703.973999999998</v>
      </c>
      <c r="D75" s="93"/>
      <c r="E75" s="215">
        <f>SUM(E63,E69,E71,E73)</f>
        <v>28980.735000000001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4.5" x14ac:dyDescent="0.3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5" x14ac:dyDescent="0.35">
      <c r="B77" s="223" t="s">
        <v>167</v>
      </c>
      <c r="C77" s="4">
        <v>20006.345000000001</v>
      </c>
      <c r="D77" s="53"/>
      <c r="E77" s="213">
        <v>20013.629000000001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35">
      <c r="A78" s="34"/>
      <c r="B78" s="224" t="s">
        <v>169</v>
      </c>
      <c r="C78" s="4">
        <v>20006.345000000001</v>
      </c>
      <c r="D78" s="53"/>
      <c r="E78" s="213">
        <v>20013.629000000001</v>
      </c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14.5" x14ac:dyDescent="0.35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4.5" x14ac:dyDescent="0.3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4.5" x14ac:dyDescent="0.35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4.5" x14ac:dyDescent="0.35">
      <c r="A82" s="34"/>
      <c r="B82" s="223" t="s">
        <v>177</v>
      </c>
      <c r="C82" s="4"/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4.5" x14ac:dyDescent="0.35">
      <c r="A83" s="34"/>
      <c r="B83" s="223" t="s">
        <v>179</v>
      </c>
      <c r="C83" s="4">
        <v>1585.6</v>
      </c>
      <c r="D83" s="53"/>
      <c r="E83" s="213">
        <v>1607.5160000000001</v>
      </c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4.5" x14ac:dyDescent="0.35">
      <c r="A84" s="34"/>
      <c r="B84" s="224" t="s">
        <v>181</v>
      </c>
      <c r="C84" s="4">
        <v>1585.6</v>
      </c>
      <c r="D84" s="53"/>
      <c r="E84" s="213">
        <v>1607.5160000000001</v>
      </c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4.5" x14ac:dyDescent="0.35">
      <c r="A85" s="34"/>
      <c r="B85" s="223" t="s">
        <v>183</v>
      </c>
      <c r="C85" s="4">
        <v>14.242000000000001</v>
      </c>
      <c r="D85" s="53"/>
      <c r="E85" s="213">
        <v>3918.3560000000002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4.5" x14ac:dyDescent="0.35">
      <c r="A86" s="34"/>
      <c r="B86" s="200" t="s">
        <v>185</v>
      </c>
      <c r="C86" s="94">
        <f>SUM(C77,C79:C83,C85:C85)</f>
        <v>21606.186999999998</v>
      </c>
      <c r="D86" s="93"/>
      <c r="E86" s="215">
        <f>SUM(E77,E79:E83,E85:E85)</f>
        <v>25539.501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4.5" x14ac:dyDescent="0.3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4.5" x14ac:dyDescent="0.35">
      <c r="A88" s="34"/>
      <c r="B88" s="200" t="s">
        <v>188</v>
      </c>
      <c r="C88" s="13">
        <v>1795.1</v>
      </c>
      <c r="D88" s="64"/>
      <c r="E88" s="226">
        <v>36.164999999999999</v>
      </c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4.5" x14ac:dyDescent="0.3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4.5" x14ac:dyDescent="0.35">
      <c r="B90" s="200" t="s">
        <v>191</v>
      </c>
      <c r="C90" s="12"/>
      <c r="D90" s="54"/>
      <c r="E90" s="209"/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4.5" x14ac:dyDescent="0.3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4.5" x14ac:dyDescent="0.35">
      <c r="A92" s="34"/>
      <c r="B92" s="206" t="s">
        <v>194</v>
      </c>
      <c r="C92" s="28">
        <v>2425.3000000000002</v>
      </c>
      <c r="D92" s="53"/>
      <c r="E92" s="213">
        <v>1716.645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35">
      <c r="A93" s="34"/>
      <c r="B93" s="227" t="s">
        <v>196</v>
      </c>
      <c r="C93" s="4"/>
      <c r="D93" s="53"/>
      <c r="E93" s="213"/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35">
      <c r="B94" s="206" t="s">
        <v>198</v>
      </c>
      <c r="C94" s="4">
        <v>1877.384</v>
      </c>
      <c r="D94" s="53"/>
      <c r="E94" s="213">
        <v>1688.424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35">
      <c r="B95" s="227" t="s">
        <v>200</v>
      </c>
      <c r="C95" s="4"/>
      <c r="D95" s="53"/>
      <c r="E95" s="213"/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4.5" x14ac:dyDescent="0.3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4.5" x14ac:dyDescent="0.35">
      <c r="B97" s="200" t="s">
        <v>204</v>
      </c>
      <c r="C97" s="94">
        <f>SUM(C92,C94)</f>
        <v>4302.6840000000002</v>
      </c>
      <c r="D97" s="93"/>
      <c r="E97" s="215">
        <f>SUM(E92,E94)</f>
        <v>3405.069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4.5" x14ac:dyDescent="0.3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4.5" x14ac:dyDescent="0.35">
      <c r="B99" s="200" t="s">
        <v>207</v>
      </c>
      <c r="C99" s="13"/>
      <c r="D99" s="54"/>
      <c r="E99" s="220"/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4.5" x14ac:dyDescent="0.3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4.5" x14ac:dyDescent="0.35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4.5" x14ac:dyDescent="0.3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35">
      <c r="A103" s="34"/>
      <c r="B103" s="200" t="s">
        <v>213</v>
      </c>
      <c r="C103" s="94">
        <f>SUM(C86,C88,C90,C97,C99,C101)</f>
        <v>27703.970999999998</v>
      </c>
      <c r="D103" s="93"/>
      <c r="E103" s="215">
        <f>SUM(E86,E88,E90,E97,E99,E101)</f>
        <v>28980.735000000001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4.5" x14ac:dyDescent="0.3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3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4.5" x14ac:dyDescent="0.3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4.5" x14ac:dyDescent="0.35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4.5" x14ac:dyDescent="0.3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35">
      <c r="B109" s="197"/>
      <c r="C109" s="433" t="s">
        <v>90</v>
      </c>
      <c r="D109" s="433"/>
      <c r="E109" s="434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4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14.5" x14ac:dyDescent="0.35">
      <c r="B111" s="233" t="s">
        <v>225</v>
      </c>
      <c r="C111" s="304">
        <v>714.55</v>
      </c>
      <c r="D111" s="54"/>
      <c r="E111" s="307">
        <v>694.38599999999997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35">
      <c r="B112" s="233" t="s">
        <v>228</v>
      </c>
      <c r="C112" s="419">
        <v>51.286000000000001</v>
      </c>
      <c r="D112" s="93"/>
      <c r="E112" s="306">
        <v>689.89200000000005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35">
      <c r="B113" s="234" t="s">
        <v>231</v>
      </c>
      <c r="C113" s="419"/>
      <c r="D113" s="93"/>
      <c r="E113" s="305"/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5" x14ac:dyDescent="0.35">
      <c r="B114" s="235" t="s">
        <v>233</v>
      </c>
      <c r="C114" s="419"/>
      <c r="D114" s="53"/>
      <c r="E114" s="213">
        <v>80</v>
      </c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4.5" x14ac:dyDescent="0.3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4.5" x14ac:dyDescent="0.35">
      <c r="B116" s="236" t="s">
        <v>236</v>
      </c>
      <c r="C116" s="297"/>
      <c r="D116" s="57"/>
      <c r="E116" s="299"/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4.5" x14ac:dyDescent="0.35">
      <c r="B117" s="237" t="s">
        <v>238</v>
      </c>
      <c r="C117" s="298"/>
      <c r="D117" s="57"/>
      <c r="E117" s="300"/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4.5" x14ac:dyDescent="0.35">
      <c r="B118" s="238" t="s">
        <v>240</v>
      </c>
      <c r="C118" s="69"/>
      <c r="D118" s="57"/>
      <c r="E118" s="213"/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4.5" x14ac:dyDescent="0.35">
      <c r="B119" s="238" t="s">
        <v>242</v>
      </c>
      <c r="C119" s="295" t="s">
        <v>229</v>
      </c>
      <c r="D119" s="57"/>
      <c r="E119" s="296" t="s">
        <v>226</v>
      </c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4.5" x14ac:dyDescent="0.3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14.5" x14ac:dyDescent="0.35">
      <c r="B121" s="240" t="s">
        <v>446</v>
      </c>
      <c r="C121" s="464" t="s">
        <v>468</v>
      </c>
      <c r="D121" s="464"/>
      <c r="E121" s="465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4.5" x14ac:dyDescent="0.3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4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4.5" x14ac:dyDescent="0.35">
      <c r="B124" s="242" t="s">
        <v>249</v>
      </c>
      <c r="C124" s="68">
        <v>61</v>
      </c>
      <c r="D124" s="158"/>
      <c r="E124" s="243">
        <v>66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4.5" x14ac:dyDescent="0.35">
      <c r="B125" s="244" t="s">
        <v>251</v>
      </c>
      <c r="C125" s="69">
        <v>2</v>
      </c>
      <c r="D125" s="159"/>
      <c r="E125" s="213">
        <v>2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4.5" x14ac:dyDescent="0.35">
      <c r="B126" s="242" t="s">
        <v>253</v>
      </c>
      <c r="C126" s="69">
        <v>58.5</v>
      </c>
      <c r="D126" s="159"/>
      <c r="E126" s="213">
        <v>61.54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4.5" x14ac:dyDescent="0.35">
      <c r="B127" s="242" t="s">
        <v>255</v>
      </c>
      <c r="C127" s="69">
        <v>1943.7</v>
      </c>
      <c r="D127" s="245"/>
      <c r="E127" s="226">
        <v>2258.0630000000001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" thickBot="1" x14ac:dyDescent="0.4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4.5" x14ac:dyDescent="0.35">
      <c r="B129" s="248"/>
      <c r="C129" s="458"/>
      <c r="D129" s="458"/>
      <c r="E129" s="459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35">
      <c r="B130" s="249"/>
      <c r="C130" s="431" t="s">
        <v>437</v>
      </c>
      <c r="D130" s="431"/>
      <c r="E130" s="432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35">
      <c r="B131" s="249" t="s">
        <v>261</v>
      </c>
      <c r="C131" s="308">
        <f>IF(COUNTA(C135:C149)=0,"nėra",COUNTA(C135:C149))</f>
        <v>5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35">
      <c r="B132" s="251" t="s">
        <v>264</v>
      </c>
      <c r="C132" s="460" t="s">
        <v>262</v>
      </c>
      <c r="D132" s="460"/>
      <c r="E132" s="461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35">
      <c r="A133" s="34"/>
      <c r="B133" s="252" t="s">
        <v>267</v>
      </c>
      <c r="C133" s="462">
        <v>5</v>
      </c>
      <c r="D133" s="462"/>
      <c r="E133" s="463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3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14.5" x14ac:dyDescent="0.35">
      <c r="A135" s="34"/>
      <c r="B135" s="219" t="s">
        <v>275</v>
      </c>
      <c r="C135" s="14" t="s">
        <v>469</v>
      </c>
      <c r="D135" s="5" t="s">
        <v>293</v>
      </c>
      <c r="E135" s="309"/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4.5" x14ac:dyDescent="0.35">
      <c r="A136" s="34"/>
      <c r="B136" s="219" t="s">
        <v>277</v>
      </c>
      <c r="C136" s="10" t="s">
        <v>470</v>
      </c>
      <c r="D136" s="15" t="s">
        <v>296</v>
      </c>
      <c r="E136" s="424" t="s">
        <v>476</v>
      </c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35">
      <c r="A137" s="34"/>
      <c r="B137" s="219" t="s">
        <v>277</v>
      </c>
      <c r="C137" s="10" t="s">
        <v>471</v>
      </c>
      <c r="D137" s="15" t="s">
        <v>299</v>
      </c>
      <c r="E137" s="309"/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4.5" x14ac:dyDescent="0.35">
      <c r="A138" s="34"/>
      <c r="B138" s="219" t="s">
        <v>277</v>
      </c>
      <c r="C138" s="10" t="s">
        <v>472</v>
      </c>
      <c r="D138" s="15" t="s">
        <v>296</v>
      </c>
      <c r="E138" s="424" t="s">
        <v>473</v>
      </c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4.5" x14ac:dyDescent="0.35">
      <c r="A139" s="34"/>
      <c r="B139" s="219" t="s">
        <v>277</v>
      </c>
      <c r="C139" s="10" t="s">
        <v>474</v>
      </c>
      <c r="D139" s="15" t="s">
        <v>296</v>
      </c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4.5" x14ac:dyDescent="0.3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4.5" x14ac:dyDescent="0.3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4.5" x14ac:dyDescent="0.3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4.5" x14ac:dyDescent="0.3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4.5" x14ac:dyDescent="0.3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4.5" x14ac:dyDescent="0.3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4.5" x14ac:dyDescent="0.3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4.5" x14ac:dyDescent="0.3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4.5" x14ac:dyDescent="0.3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4.5" x14ac:dyDescent="0.3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3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4.5" x14ac:dyDescent="0.3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35">
      <c r="A152" s="34"/>
      <c r="B152" s="251" t="s">
        <v>298</v>
      </c>
      <c r="C152" s="460"/>
      <c r="D152" s="460"/>
      <c r="E152" s="461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35">
      <c r="A153" s="34"/>
      <c r="B153" s="252" t="s">
        <v>301</v>
      </c>
      <c r="C153" s="460"/>
      <c r="D153" s="460"/>
      <c r="E153" s="461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3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4.5" x14ac:dyDescent="0.3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4.5" x14ac:dyDescent="0.3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4.5" x14ac:dyDescent="0.3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4.5" x14ac:dyDescent="0.3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4.5" x14ac:dyDescent="0.3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4.5" x14ac:dyDescent="0.3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4.5" x14ac:dyDescent="0.3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4.5" x14ac:dyDescent="0.3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" customHeight="1" x14ac:dyDescent="0.3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4.5" x14ac:dyDescent="0.3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3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3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3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4.5" x14ac:dyDescent="0.3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4.5" x14ac:dyDescent="0.3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3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" thickBot="1" x14ac:dyDescent="0.4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35">
      <c r="B172" s="255" t="s">
        <v>325</v>
      </c>
      <c r="C172" s="449"/>
      <c r="D172" s="449"/>
      <c r="E172" s="450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4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4.5" x14ac:dyDescent="0.3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3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3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35">
      <c r="B177" s="194" t="s">
        <v>332</v>
      </c>
      <c r="C177" s="455">
        <v>44363</v>
      </c>
      <c r="D177" s="455"/>
      <c r="E177" s="456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35">
      <c r="B178" s="194" t="s">
        <v>334</v>
      </c>
      <c r="C178" s="457" t="s">
        <v>465</v>
      </c>
      <c r="D178" s="457"/>
      <c r="E178" s="457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35">
      <c r="B179" s="257" t="s">
        <v>336</v>
      </c>
      <c r="C179" s="446" t="s">
        <v>475</v>
      </c>
      <c r="D179" s="446"/>
      <c r="E179" s="446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35">
      <c r="B180" s="258" t="s">
        <v>444</v>
      </c>
      <c r="C180" s="447"/>
      <c r="D180" s="447"/>
      <c r="E180" s="448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" thickBot="1" x14ac:dyDescent="0.4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4.5" x14ac:dyDescent="0.3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3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3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3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3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4.5" x14ac:dyDescent="0.3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4.5" x14ac:dyDescent="0.3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4.5" x14ac:dyDescent="0.3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4.5" x14ac:dyDescent="0.3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4.5" x14ac:dyDescent="0.3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4.5" x14ac:dyDescent="0.3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4.5" x14ac:dyDescent="0.3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3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3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3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3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4.5" x14ac:dyDescent="0.3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4.5" x14ac:dyDescent="0.3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4.5" x14ac:dyDescent="0.3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4.5" x14ac:dyDescent="0.3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4.5" x14ac:dyDescent="0.3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4.5" x14ac:dyDescent="0.3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4.5" x14ac:dyDescent="0.3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4.5" x14ac:dyDescent="0.3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4.5" x14ac:dyDescent="0.3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4.5" x14ac:dyDescent="0.3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4.5" x14ac:dyDescent="0.3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4.5" x14ac:dyDescent="0.3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4.5" x14ac:dyDescent="0.3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4.5" x14ac:dyDescent="0.3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4.5" x14ac:dyDescent="0.3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4.5" x14ac:dyDescent="0.3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4.5" x14ac:dyDescent="0.3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4.5" x14ac:dyDescent="0.3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4.5" x14ac:dyDescent="0.3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4.5" x14ac:dyDescent="0.3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4.5" x14ac:dyDescent="0.3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4.5" x14ac:dyDescent="0.3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4.5" x14ac:dyDescent="0.3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4.5" x14ac:dyDescent="0.3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4.5" x14ac:dyDescent="0.3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4.5" x14ac:dyDescent="0.3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4.5" x14ac:dyDescent="0.3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4.5" x14ac:dyDescent="0.3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4.5" x14ac:dyDescent="0.3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4.5" x14ac:dyDescent="0.3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4.5" x14ac:dyDescent="0.3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4.5" x14ac:dyDescent="0.3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4.5" x14ac:dyDescent="0.3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4.5" x14ac:dyDescent="0.3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4.5" x14ac:dyDescent="0.3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4.5" x14ac:dyDescent="0.3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4.5" x14ac:dyDescent="0.3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4.5" x14ac:dyDescent="0.3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4.5" x14ac:dyDescent="0.3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4.5" x14ac:dyDescent="0.3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4.5" x14ac:dyDescent="0.3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4.5" x14ac:dyDescent="0.3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4.5" x14ac:dyDescent="0.3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3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3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3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3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3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3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3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3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3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3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3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3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3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3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3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3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3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3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3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3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3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3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3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3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3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3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3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3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E000000}"/>
    <dataValidation type="list" allowBlank="1" showInputMessage="1" showErrorMessage="1" sqref="C34:E34" xr:uid="{36418B47-0EFE-4B58-8AFF-84C2C4AE8B57}">
      <formula1>"Taip, Ne"</formula1>
    </dataValidation>
    <dataValidation type="list" allowBlank="1" showInputMessage="1" showErrorMessage="1" sqref="C132:E132 C152:E152" xr:uid="{00000000-0002-0000-0000-00000A000000}">
      <formula1>$H$131:$H$133</formula1>
    </dataValidation>
    <dataValidation type="list" allowBlank="1" showInputMessage="1" showErrorMessage="1" sqref="C153:E153 C133:E133" xr:uid="{00000000-0002-0000-0000-00000B000000}">
      <formula1>$H$135:$H$146</formula1>
    </dataValidation>
    <dataValidation type="list" allowBlank="1" showInputMessage="1" showErrorMessage="1" sqref="D135 D155" xr:uid="{D3FA3BDE-520F-4B93-B71E-06F6C364E971}">
      <formula1>$H$149:$H$150</formula1>
    </dataValidation>
    <dataValidation type="list" allowBlank="1" showInputMessage="1" showErrorMessage="1" sqref="D136:D149 D156:D169" xr:uid="{CE26945F-1D76-48AB-8047-4378F561FAE7}">
      <formula1>$H$151:$H$152</formula1>
    </dataValidation>
    <dataValidation type="list" allowBlank="1" showInputMessage="1" showErrorMessage="1" sqref="E119 C119" xr:uid="{2D823BD1-F881-48A8-B025-C5C0EE70E04B}">
      <formula1>$H$111:$H$112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$R$2:$R$240</formula1>
    </dataValidation>
  </dataValidations>
  <pageMargins left="0.39370078740157483" right="0.70866141732283472" top="0.39370078740157483" bottom="0.35433070866141736" header="0.31496062992125984" footer="0.31496062992125984"/>
  <pageSetup paperSize="9" scale="85" fitToHeight="0" orientation="landscape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08984375" defaultRowHeight="12" x14ac:dyDescent="0.3"/>
  <cols>
    <col min="1" max="1" width="1.6328125" style="34" customWidth="1"/>
    <col min="2" max="2" width="63.453125" style="34" customWidth="1"/>
    <col min="3" max="5" width="24.36328125" style="34" customWidth="1"/>
    <col min="6" max="6" width="1.6328125" style="34" customWidth="1"/>
    <col min="7" max="7" width="9.08984375" style="34"/>
    <col min="8" max="8" width="0" style="34" hidden="1" customWidth="1"/>
    <col min="9" max="10" width="9.08984375" style="34"/>
    <col min="11" max="11" width="20.36328125" style="34" customWidth="1"/>
    <col min="12" max="12" width="9.08984375" style="34" customWidth="1"/>
    <col min="13" max="16384" width="9.08984375" style="34"/>
  </cols>
  <sheetData>
    <row r="1" spans="1:7" ht="9.65" customHeight="1" x14ac:dyDescent="0.3">
      <c r="A1" s="137"/>
      <c r="B1" s="137"/>
      <c r="C1" s="137"/>
      <c r="D1" s="137"/>
      <c r="E1" s="137"/>
      <c r="F1" s="137"/>
      <c r="G1" s="137"/>
    </row>
    <row r="2" spans="1:7" ht="12" customHeight="1" x14ac:dyDescent="0.3">
      <c r="A2" s="143"/>
      <c r="B2" s="73"/>
      <c r="C2" s="73"/>
      <c r="D2" s="490"/>
      <c r="E2" s="490"/>
      <c r="F2" s="143"/>
      <c r="G2" s="143"/>
    </row>
    <row r="3" spans="1:7" ht="29.25" customHeight="1" x14ac:dyDescent="0.3">
      <c r="A3" s="143"/>
      <c r="B3" s="73"/>
      <c r="C3" s="73"/>
      <c r="D3" s="491" t="s">
        <v>399</v>
      </c>
      <c r="E3" s="491"/>
      <c r="F3" s="143"/>
      <c r="G3" s="143"/>
    </row>
    <row r="4" spans="1:7" ht="15" customHeight="1" x14ac:dyDescent="0.3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3">
      <c r="A5" s="143"/>
      <c r="B5" s="72"/>
      <c r="C5" s="72"/>
      <c r="D5" s="74"/>
      <c r="E5" s="72"/>
      <c r="F5" s="143"/>
      <c r="G5" s="143"/>
    </row>
    <row r="6" spans="1:7" ht="15" customHeight="1" x14ac:dyDescent="0.35">
      <c r="A6" s="143"/>
      <c r="B6" s="504" t="s">
        <v>401</v>
      </c>
      <c r="C6" s="504"/>
      <c r="D6" s="504"/>
      <c r="E6" s="504"/>
      <c r="F6" s="143"/>
      <c r="G6" s="143"/>
    </row>
    <row r="7" spans="1:7" ht="12.75" customHeight="1" x14ac:dyDescent="0.3">
      <c r="A7" s="143"/>
      <c r="B7" s="72"/>
      <c r="C7" s="72"/>
      <c r="D7" s="74"/>
      <c r="E7" s="72"/>
      <c r="F7" s="143"/>
      <c r="G7" s="143"/>
    </row>
    <row r="8" spans="1:7" ht="10.5" customHeight="1" x14ac:dyDescent="0.35">
      <c r="A8" s="143"/>
      <c r="B8" s="35"/>
      <c r="C8" s="36"/>
      <c r="D8" s="36"/>
      <c r="E8" s="36"/>
      <c r="F8" s="143"/>
      <c r="G8" s="143"/>
    </row>
    <row r="9" spans="1:7" ht="18.5" x14ac:dyDescent="0.45">
      <c r="A9" s="143"/>
      <c r="B9" s="103" t="s">
        <v>8</v>
      </c>
      <c r="C9" s="510" t="str">
        <f>'Finansiniai duomenys'!C8</f>
        <v>UAB „Vilniaus vystymo kompanija“</v>
      </c>
      <c r="D9" s="510"/>
      <c r="E9" s="510"/>
      <c r="F9" s="143"/>
      <c r="G9" s="143"/>
    </row>
    <row r="10" spans="1:7" x14ac:dyDescent="0.3">
      <c r="A10" s="143"/>
      <c r="B10" s="104" t="s">
        <v>11</v>
      </c>
      <c r="C10" s="508" t="str">
        <f>'Finansiniai duomenys'!C9</f>
        <v>Uždaroji akcinė bendrovė (UAB)</v>
      </c>
      <c r="D10" s="508"/>
      <c r="E10" s="508"/>
      <c r="F10" s="143"/>
      <c r="G10" s="143"/>
    </row>
    <row r="11" spans="1:7" ht="12" hidden="1" customHeight="1" x14ac:dyDescent="0.3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3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3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3">
      <c r="A14" s="143"/>
      <c r="B14" s="104" t="s">
        <v>402</v>
      </c>
      <c r="C14" s="508" t="e">
        <f>'Finansiniai duomenys'!#REF!</f>
        <v>#REF!</v>
      </c>
      <c r="D14" s="508"/>
      <c r="E14" s="508"/>
      <c r="F14" s="143"/>
      <c r="G14" s="143"/>
    </row>
    <row r="15" spans="1:7" ht="12" hidden="1" customHeight="1" x14ac:dyDescent="0.3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3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3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3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3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3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3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3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3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3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3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3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3">
      <c r="A27" s="143"/>
      <c r="B27" s="81" t="s">
        <v>15</v>
      </c>
      <c r="C27" s="508">
        <f>'Finansiniai duomenys'!C10</f>
        <v>120750163</v>
      </c>
      <c r="D27" s="508"/>
      <c r="E27" s="508"/>
      <c r="F27" s="143"/>
      <c r="G27" s="143"/>
    </row>
    <row r="28" spans="1:9" x14ac:dyDescent="0.3">
      <c r="A28" s="143"/>
      <c r="B28" s="81" t="s">
        <v>18</v>
      </c>
      <c r="C28" s="507" t="e">
        <f>'Finansiniai duomenys'!#REF!</f>
        <v>#REF!</v>
      </c>
      <c r="D28" s="507"/>
      <c r="E28" s="507"/>
      <c r="F28" s="143"/>
      <c r="G28" s="143"/>
    </row>
    <row r="29" spans="1:9" x14ac:dyDescent="0.3">
      <c r="A29" s="143"/>
      <c r="B29" s="81" t="s">
        <v>22</v>
      </c>
      <c r="C29" s="507" t="e">
        <f>'Finansiniai duomenys'!#REF!</f>
        <v>#REF!</v>
      </c>
      <c r="D29" s="507"/>
      <c r="E29" s="507"/>
      <c r="F29" s="143"/>
      <c r="G29" s="143"/>
      <c r="H29" s="38" t="s">
        <v>28</v>
      </c>
      <c r="I29" s="38"/>
    </row>
    <row r="30" spans="1:9" x14ac:dyDescent="0.3">
      <c r="A30" s="143"/>
      <c r="B30" s="81"/>
      <c r="C30" s="507" t="e">
        <f>'Finansiniai duomenys'!#REF!</f>
        <v>#REF!</v>
      </c>
      <c r="D30" s="507"/>
      <c r="E30" s="507"/>
      <c r="F30" s="143"/>
      <c r="G30" s="143"/>
      <c r="H30" s="38" t="s">
        <v>32</v>
      </c>
      <c r="I30" s="38"/>
    </row>
    <row r="31" spans="1:9" x14ac:dyDescent="0.3">
      <c r="A31" s="143"/>
      <c r="B31" s="81" t="s">
        <v>27</v>
      </c>
      <c r="C31" s="508" t="str">
        <f>'Finansiniai duomenys'!C14</f>
        <v>Rasa Čeponytė</v>
      </c>
      <c r="D31" s="508"/>
      <c r="E31" s="508"/>
      <c r="F31" s="143"/>
      <c r="G31" s="143"/>
      <c r="H31" s="38" t="s">
        <v>35</v>
      </c>
      <c r="I31" s="38"/>
    </row>
    <row r="32" spans="1:9" x14ac:dyDescent="0.3">
      <c r="A32" s="143"/>
      <c r="B32" s="81" t="s">
        <v>31</v>
      </c>
      <c r="C32" s="509" t="str">
        <f>'Finansiniai duomenys'!C15</f>
        <v>Žana Cvizonienė</v>
      </c>
      <c r="D32" s="509"/>
      <c r="E32" s="509"/>
      <c r="F32" s="143"/>
      <c r="G32" s="143"/>
      <c r="H32" s="38" t="s">
        <v>403</v>
      </c>
      <c r="I32" s="38"/>
    </row>
    <row r="33" spans="1:9" x14ac:dyDescent="0.3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3">
      <c r="A34" s="143"/>
      <c r="B34" s="81"/>
      <c r="C34" s="505" t="s">
        <v>38</v>
      </c>
      <c r="D34" s="506"/>
      <c r="E34" s="475"/>
      <c r="F34" s="143"/>
      <c r="G34" s="143"/>
      <c r="H34" s="38" t="s">
        <v>49</v>
      </c>
      <c r="I34" s="38"/>
    </row>
    <row r="35" spans="1:9" x14ac:dyDescent="0.3">
      <c r="A35" s="143"/>
      <c r="B35" s="81" t="s">
        <v>42</v>
      </c>
      <c r="C35" s="493" t="s">
        <v>404</v>
      </c>
      <c r="D35" s="493"/>
      <c r="E35" s="82" t="s">
        <v>44</v>
      </c>
      <c r="F35" s="143"/>
      <c r="G35" s="143"/>
      <c r="H35" s="38" t="s">
        <v>53</v>
      </c>
      <c r="I35" s="38"/>
    </row>
    <row r="36" spans="1:9" x14ac:dyDescent="0.3">
      <c r="A36" s="143"/>
      <c r="B36" s="105" t="s">
        <v>48</v>
      </c>
      <c r="C36" s="494" t="str">
        <f>'Finansiniai duomenys'!C19</f>
        <v>Vilniaus miesto savivaldybės administracija</v>
      </c>
      <c r="D36" s="495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3">
      <c r="A37" s="143"/>
      <c r="B37" s="105" t="s">
        <v>52</v>
      </c>
      <c r="C37" s="494">
        <f>'Finansiniai duomenys'!C20</f>
        <v>0</v>
      </c>
      <c r="D37" s="495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3">
      <c r="A38" s="143"/>
      <c r="B38" s="105" t="s">
        <v>56</v>
      </c>
      <c r="C38" s="494">
        <f>'Finansiniai duomenys'!C26</f>
        <v>0</v>
      </c>
      <c r="D38" s="495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3">
      <c r="A39" s="143"/>
      <c r="B39" s="105" t="s">
        <v>59</v>
      </c>
      <c r="C39" s="494">
        <f>'Finansiniai duomenys'!C27</f>
        <v>0</v>
      </c>
      <c r="D39" s="495"/>
      <c r="E39" s="138">
        <f>'Finansiniai duomenys'!E27</f>
        <v>0</v>
      </c>
      <c r="F39" s="143"/>
      <c r="G39" s="143"/>
      <c r="H39" s="34" t="s">
        <v>66</v>
      </c>
    </row>
    <row r="40" spans="1:9" x14ac:dyDescent="0.3">
      <c r="A40" s="143"/>
      <c r="B40" s="105" t="s">
        <v>62</v>
      </c>
      <c r="C40" s="494">
        <f>'Finansiniai duomenys'!C28</f>
        <v>0</v>
      </c>
      <c r="D40" s="495"/>
      <c r="E40" s="138">
        <f>'Finansiniai duomenys'!E28</f>
        <v>0</v>
      </c>
      <c r="F40" s="143"/>
      <c r="G40" s="143"/>
    </row>
    <row r="41" spans="1:9" x14ac:dyDescent="0.3">
      <c r="A41" s="143"/>
      <c r="B41" s="105" t="s">
        <v>76</v>
      </c>
      <c r="C41" s="496" t="s">
        <v>77</v>
      </c>
      <c r="D41" s="497"/>
      <c r="E41" s="83">
        <f>100%-SUM(E36:E40)</f>
        <v>0</v>
      </c>
      <c r="F41" s="143"/>
      <c r="G41" s="143"/>
    </row>
    <row r="42" spans="1:9" x14ac:dyDescent="0.3">
      <c r="A42" s="143"/>
      <c r="B42" s="105"/>
      <c r="C42" s="161"/>
      <c r="D42" s="161"/>
      <c r="E42" s="84"/>
      <c r="F42" s="143"/>
      <c r="G42" s="143"/>
    </row>
    <row r="43" spans="1:9" x14ac:dyDescent="0.3">
      <c r="A43" s="143"/>
      <c r="B43" s="84" t="s">
        <v>80</v>
      </c>
      <c r="C43" s="498">
        <f>'Finansiniai duomenys'!C31</f>
        <v>0</v>
      </c>
      <c r="D43" s="498"/>
      <c r="E43" s="498"/>
      <c r="F43" s="143"/>
      <c r="G43" s="143"/>
    </row>
    <row r="44" spans="1:9" ht="24" x14ac:dyDescent="0.3">
      <c r="A44" s="143"/>
      <c r="B44" s="106" t="s">
        <v>82</v>
      </c>
      <c r="C44" s="499">
        <f>'Finansiniai duomenys'!C32</f>
        <v>0</v>
      </c>
      <c r="D44" s="499"/>
      <c r="E44" s="500"/>
      <c r="F44" s="143"/>
      <c r="G44" s="143"/>
    </row>
    <row r="45" spans="1:9" x14ac:dyDescent="0.3">
      <c r="A45" s="143"/>
      <c r="B45" s="81"/>
      <c r="C45" s="161"/>
      <c r="D45" s="161"/>
      <c r="E45" s="84"/>
      <c r="F45" s="143"/>
      <c r="G45" s="143"/>
    </row>
    <row r="46" spans="1:9" ht="24" x14ac:dyDescent="0.3">
      <c r="A46" s="143"/>
      <c r="B46" s="107" t="s">
        <v>85</v>
      </c>
      <c r="C46" s="501" t="e">
        <f>'Finansiniai duomenys'!#REF!</f>
        <v>#REF!</v>
      </c>
      <c r="D46" s="501"/>
      <c r="E46" s="501"/>
      <c r="F46" s="143"/>
      <c r="G46" s="143"/>
    </row>
    <row r="47" spans="1:9" ht="41.25" customHeight="1" x14ac:dyDescent="0.3">
      <c r="A47" s="143"/>
      <c r="B47" s="107" t="s">
        <v>87</v>
      </c>
      <c r="C47" s="502" t="e">
        <f>'Finansiniai duomenys'!#REF!</f>
        <v>#REF!</v>
      </c>
      <c r="D47" s="502"/>
      <c r="E47" s="503"/>
      <c r="F47" s="143"/>
      <c r="G47" s="143"/>
    </row>
    <row r="48" spans="1:9" x14ac:dyDescent="0.3">
      <c r="A48" s="143"/>
      <c r="B48" s="81"/>
      <c r="C48" s="161"/>
      <c r="D48" s="161"/>
      <c r="E48" s="84"/>
      <c r="F48" s="143"/>
      <c r="G48" s="143"/>
    </row>
    <row r="49" spans="1:12" ht="24.65" customHeight="1" x14ac:dyDescent="0.3">
      <c r="A49" s="143"/>
      <c r="B49" s="81"/>
      <c r="C49" s="492" t="s">
        <v>90</v>
      </c>
      <c r="D49" s="492"/>
      <c r="E49" s="433"/>
      <c r="F49" s="143"/>
      <c r="G49" s="143"/>
      <c r="H49" s="40"/>
    </row>
    <row r="50" spans="1:12" s="40" customFormat="1" ht="12" customHeight="1" x14ac:dyDescent="0.3">
      <c r="A50" s="144"/>
      <c r="B50" s="160"/>
      <c r="C50" s="486"/>
      <c r="D50" s="486"/>
      <c r="E50" s="435"/>
      <c r="F50" s="144"/>
      <c r="G50" s="144"/>
      <c r="H50" s="34"/>
      <c r="K50" s="34"/>
      <c r="L50" s="34"/>
    </row>
    <row r="51" spans="1:12" ht="12" customHeight="1" x14ac:dyDescent="0.3">
      <c r="A51" s="143"/>
      <c r="B51" s="93"/>
      <c r="C51" s="487" t="s">
        <v>94</v>
      </c>
      <c r="D51" s="487"/>
      <c r="E51" s="451"/>
      <c r="F51" s="143"/>
      <c r="G51" s="143"/>
    </row>
    <row r="52" spans="1:12" x14ac:dyDescent="0.3">
      <c r="A52" s="143"/>
      <c r="B52" s="93"/>
      <c r="C52" s="488" t="s">
        <v>96</v>
      </c>
      <c r="D52" s="488"/>
      <c r="E52" s="453"/>
      <c r="F52" s="143"/>
      <c r="G52" s="143"/>
    </row>
    <row r="53" spans="1:12" ht="12.5" thickBot="1" x14ac:dyDescent="0.3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3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3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3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3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3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3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3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3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3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3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3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3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3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3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3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3">
      <c r="A69" s="143"/>
      <c r="B69" s="93"/>
      <c r="C69" s="46"/>
      <c r="D69" s="46"/>
      <c r="E69" s="93"/>
      <c r="F69" s="143"/>
      <c r="G69" s="143"/>
    </row>
    <row r="70" spans="1:12" ht="12.5" thickBot="1" x14ac:dyDescent="0.3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3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3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3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3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3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3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3">
      <c r="A77" s="143"/>
      <c r="B77" s="93"/>
      <c r="C77" s="52"/>
      <c r="D77" s="53"/>
      <c r="E77" s="95"/>
      <c r="F77" s="143"/>
      <c r="G77" s="143"/>
    </row>
    <row r="78" spans="1:12" ht="11.25" customHeight="1" x14ac:dyDescent="0.3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3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3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3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3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3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3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3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3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3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3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3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3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3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x14ac:dyDescent="0.3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3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3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3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3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3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3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3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3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3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3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3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3">
      <c r="A104" s="143"/>
      <c r="B104" s="109"/>
      <c r="C104" s="52"/>
      <c r="D104" s="46"/>
      <c r="E104" s="95"/>
      <c r="F104" s="143"/>
      <c r="G104" s="143"/>
    </row>
    <row r="105" spans="1:12" x14ac:dyDescent="0.3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3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3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3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3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3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3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3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3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3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3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3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3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3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3">
      <c r="A119" s="143"/>
      <c r="B119" s="93"/>
      <c r="C119" s="46"/>
      <c r="D119" s="46"/>
      <c r="E119" s="93"/>
      <c r="F119" s="143"/>
      <c r="G119" s="143"/>
    </row>
    <row r="120" spans="1:12" x14ac:dyDescent="0.3">
      <c r="A120" s="143"/>
      <c r="B120" s="93"/>
      <c r="C120" s="46"/>
      <c r="D120" s="46"/>
      <c r="E120" s="93"/>
      <c r="F120" s="143"/>
      <c r="G120" s="143"/>
    </row>
    <row r="121" spans="1:12" x14ac:dyDescent="0.3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3">
      <c r="A122" s="143"/>
      <c r="B122" s="93"/>
      <c r="C122" s="46"/>
      <c r="D122" s="46"/>
      <c r="E122" s="93"/>
      <c r="F122" s="143"/>
      <c r="G122" s="143"/>
    </row>
    <row r="123" spans="1:12" x14ac:dyDescent="0.3">
      <c r="A123" s="143"/>
      <c r="B123" s="109"/>
      <c r="C123" s="46"/>
      <c r="D123" s="46"/>
      <c r="E123" s="93"/>
      <c r="F123" s="143"/>
      <c r="G123" s="143"/>
    </row>
    <row r="124" spans="1:12" ht="12.5" thickBot="1" x14ac:dyDescent="0.3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3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3">
      <c r="A126" s="143"/>
      <c r="B126" s="126"/>
      <c r="C126" s="57"/>
      <c r="D126" s="57"/>
      <c r="E126" s="57"/>
      <c r="F126" s="143"/>
      <c r="G126" s="143"/>
    </row>
    <row r="127" spans="1:12" x14ac:dyDescent="0.3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3">
      <c r="A128" s="143"/>
      <c r="B128" s="93"/>
      <c r="C128" s="52"/>
      <c r="D128" s="58"/>
      <c r="E128" s="95"/>
      <c r="F128" s="143"/>
      <c r="G128" s="143"/>
    </row>
    <row r="129" spans="1:7" ht="24" x14ac:dyDescent="0.3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3">
      <c r="A130" s="143"/>
      <c r="B130" s="93"/>
      <c r="C130" s="58"/>
      <c r="D130" s="58"/>
      <c r="E130" s="11"/>
      <c r="F130" s="143"/>
      <c r="G130" s="143"/>
    </row>
    <row r="131" spans="1:7" ht="12.5" thickBot="1" x14ac:dyDescent="0.3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3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3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3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3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3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3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3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3">
      <c r="A139" s="143"/>
      <c r="B139" s="133" t="s">
        <v>325</v>
      </c>
      <c r="C139" s="489"/>
      <c r="D139" s="489"/>
      <c r="E139" s="449"/>
      <c r="F139" s="143"/>
      <c r="G139" s="143"/>
    </row>
    <row r="140" spans="1:7" x14ac:dyDescent="0.3">
      <c r="A140" s="143"/>
      <c r="B140" s="11"/>
      <c r="C140" s="46"/>
      <c r="D140" s="46"/>
      <c r="E140" s="93"/>
      <c r="F140" s="143"/>
      <c r="G140" s="143"/>
    </row>
    <row r="141" spans="1:7" ht="12.5" thickBot="1" x14ac:dyDescent="0.3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3">
      <c r="A142" s="143"/>
      <c r="B142" s="93"/>
      <c r="C142" s="46"/>
      <c r="D142" s="46"/>
      <c r="E142" s="93"/>
      <c r="F142" s="143"/>
      <c r="G142" s="143"/>
    </row>
    <row r="143" spans="1:7" x14ac:dyDescent="0.3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3">
      <c r="A144" s="143"/>
      <c r="B144" s="93" t="s">
        <v>332</v>
      </c>
      <c r="C144" s="455"/>
      <c r="D144" s="455"/>
      <c r="E144" s="455"/>
      <c r="F144" s="143"/>
      <c r="G144" s="143"/>
    </row>
    <row r="145" spans="1:7" x14ac:dyDescent="0.3">
      <c r="A145" s="143"/>
      <c r="B145" s="93" t="s">
        <v>334</v>
      </c>
      <c r="C145" s="457"/>
      <c r="D145" s="457"/>
      <c r="E145" s="457"/>
      <c r="F145" s="143"/>
      <c r="G145" s="143"/>
    </row>
    <row r="146" spans="1:7" x14ac:dyDescent="0.3">
      <c r="A146" s="143"/>
      <c r="B146" s="135" t="s">
        <v>336</v>
      </c>
      <c r="C146" s="446"/>
      <c r="D146" s="446"/>
      <c r="E146" s="446"/>
      <c r="F146" s="143"/>
      <c r="G146" s="143"/>
    </row>
    <row r="147" spans="1:7" ht="30" customHeight="1" x14ac:dyDescent="0.3">
      <c r="A147" s="143"/>
      <c r="B147" s="136" t="s">
        <v>418</v>
      </c>
      <c r="C147" s="485"/>
      <c r="D147" s="485"/>
      <c r="E147" s="447"/>
      <c r="F147" s="143"/>
      <c r="G147" s="143"/>
    </row>
    <row r="148" spans="1:7" ht="2" customHeight="1" x14ac:dyDescent="0.3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3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B1:O97"/>
  <sheetViews>
    <sheetView topLeftCell="A86" zoomScaleNormal="100" zoomScaleSheetLayoutView="100" workbookViewId="0">
      <selection activeCell="F92" sqref="F92:L92"/>
    </sheetView>
  </sheetViews>
  <sheetFormatPr defaultColWidth="9.08984375" defaultRowHeight="14.5" x14ac:dyDescent="0.35"/>
  <cols>
    <col min="1" max="1" width="1.453125" style="16" customWidth="1"/>
    <col min="2" max="2" width="2.54296875" style="16" customWidth="1"/>
    <col min="3" max="3" width="7.36328125" style="16" customWidth="1"/>
    <col min="4" max="4" width="30.54296875" style="16" customWidth="1"/>
    <col min="5" max="5" width="38.36328125" style="16" customWidth="1"/>
    <col min="6" max="6" width="19" style="16" customWidth="1"/>
    <col min="7" max="7" width="2.6328125" style="16" customWidth="1"/>
    <col min="8" max="8" width="2.54296875" style="16" customWidth="1"/>
    <col min="9" max="9" width="7.36328125" style="16" customWidth="1"/>
    <col min="10" max="10" width="30.54296875" style="16" customWidth="1"/>
    <col min="11" max="11" width="38.36328125" style="16" customWidth="1"/>
    <col min="12" max="12" width="18.90625" style="16" customWidth="1"/>
    <col min="13" max="13" width="2.6328125" style="16" customWidth="1"/>
    <col min="14" max="14" width="3.6328125" style="16" customWidth="1"/>
    <col min="15" max="15" width="9.08984375" style="16" hidden="1" customWidth="1"/>
    <col min="16" max="16384" width="9.08984375" style="16"/>
  </cols>
  <sheetData>
    <row r="1" spans="2:15" ht="9" customHeight="1" thickBot="1" x14ac:dyDescent="0.4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3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3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51" t="s">
        <v>458</v>
      </c>
      <c r="L3" s="552"/>
      <c r="M3" s="271"/>
    </row>
    <row r="4" spans="2:15" ht="15" customHeight="1" x14ac:dyDescent="0.3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3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35">
      <c r="B6" s="270"/>
      <c r="C6" s="557" t="s">
        <v>419</v>
      </c>
      <c r="D6" s="558"/>
      <c r="E6" s="558"/>
      <c r="F6" s="558"/>
      <c r="G6" s="558"/>
      <c r="H6" s="558"/>
      <c r="I6" s="558"/>
      <c r="J6" s="558"/>
      <c r="K6" s="558"/>
      <c r="L6" s="558"/>
      <c r="M6" s="559"/>
    </row>
    <row r="7" spans="2:15" ht="15" hidden="1" customHeight="1" x14ac:dyDescent="0.3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3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" thickBot="1" x14ac:dyDescent="0.4">
      <c r="B9" s="270"/>
      <c r="C9" s="553" t="s">
        <v>8</v>
      </c>
      <c r="D9" s="554"/>
      <c r="E9" s="555" t="str">
        <f>'Finansiniai duomenys'!C8</f>
        <v>UAB „Vilniaus vystymo kompanija“</v>
      </c>
      <c r="F9" s="555"/>
      <c r="G9" s="555"/>
      <c r="H9" s="555"/>
      <c r="I9" s="555"/>
      <c r="J9" s="555"/>
      <c r="K9" s="17"/>
      <c r="L9" s="17"/>
      <c r="M9" s="271"/>
    </row>
    <row r="10" spans="2:15" ht="15" thickBot="1" x14ac:dyDescent="0.4">
      <c r="B10" s="270"/>
      <c r="C10" s="553" t="s">
        <v>11</v>
      </c>
      <c r="D10" s="554"/>
      <c r="E10" s="556" t="str">
        <f>'Finansiniai duomenys'!C9</f>
        <v>Uždaroji akcinė bendrovė (UAB)</v>
      </c>
      <c r="F10" s="556"/>
      <c r="G10" s="556"/>
      <c r="H10" s="556"/>
      <c r="I10" s="556"/>
      <c r="J10" s="556"/>
      <c r="K10" s="17"/>
      <c r="L10" s="17"/>
      <c r="M10" s="271"/>
    </row>
    <row r="11" spans="2:15" ht="15" thickBot="1" x14ac:dyDescent="0.4">
      <c r="B11" s="270"/>
      <c r="C11" s="553" t="s">
        <v>15</v>
      </c>
      <c r="D11" s="554"/>
      <c r="E11" s="556">
        <f>'Finansiniai duomenys'!C10</f>
        <v>120750163</v>
      </c>
      <c r="F11" s="556"/>
      <c r="G11" s="556"/>
      <c r="H11" s="556"/>
      <c r="I11" s="556"/>
      <c r="J11" s="556"/>
      <c r="K11" s="17"/>
      <c r="L11" s="17"/>
      <c r="M11" s="271"/>
    </row>
    <row r="12" spans="2:15" x14ac:dyDescent="0.3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35">
      <c r="B13" s="270"/>
      <c r="C13" s="511" t="s">
        <v>420</v>
      </c>
      <c r="D13" s="512"/>
      <c r="E13" s="512"/>
      <c r="F13" s="513"/>
      <c r="G13" s="513"/>
      <c r="H13" s="513"/>
      <c r="I13" s="513"/>
      <c r="J13" s="513"/>
      <c r="K13" s="513"/>
      <c r="L13" s="514"/>
      <c r="M13" s="271"/>
      <c r="O13" s="16" t="s">
        <v>421</v>
      </c>
    </row>
    <row r="14" spans="2:15" x14ac:dyDescent="0.35">
      <c r="B14" s="270"/>
      <c r="C14" s="515" t="s">
        <v>422</v>
      </c>
      <c r="D14" s="516"/>
      <c r="E14" s="516"/>
      <c r="F14" s="517"/>
      <c r="G14" s="517"/>
      <c r="H14" s="517"/>
      <c r="I14" s="517"/>
      <c r="J14" s="517"/>
      <c r="K14" s="517"/>
      <c r="L14" s="518"/>
      <c r="M14" s="271"/>
      <c r="O14" s="16" t="s">
        <v>423</v>
      </c>
    </row>
    <row r="15" spans="2:15" x14ac:dyDescent="0.3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3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35">
      <c r="B17" s="270"/>
      <c r="C17" s="511" t="s">
        <v>438</v>
      </c>
      <c r="D17" s="525"/>
      <c r="E17" s="523" t="s">
        <v>229</v>
      </c>
      <c r="F17" s="526"/>
      <c r="G17" s="313"/>
      <c r="H17" s="316"/>
      <c r="I17" s="521" t="s">
        <v>439</v>
      </c>
      <c r="J17" s="522"/>
      <c r="K17" s="523"/>
      <c r="L17" s="524"/>
      <c r="M17" s="272"/>
    </row>
    <row r="18" spans="2:13" ht="26.4" customHeight="1" thickBot="1" x14ac:dyDescent="0.4">
      <c r="B18" s="270"/>
      <c r="C18" s="511" t="s">
        <v>442</v>
      </c>
      <c r="D18" s="512"/>
      <c r="E18" s="512"/>
      <c r="F18" s="546"/>
      <c r="G18" s="166"/>
      <c r="H18" s="316"/>
      <c r="I18" s="529" t="s">
        <v>443</v>
      </c>
      <c r="J18" s="530"/>
      <c r="K18" s="530"/>
      <c r="L18" s="531"/>
      <c r="M18" s="273"/>
    </row>
    <row r="19" spans="2:13" ht="49.5" customHeight="1" thickBot="1" x14ac:dyDescent="0.4">
      <c r="B19" s="270"/>
      <c r="C19" s="511" t="s">
        <v>440</v>
      </c>
      <c r="D19" s="512"/>
      <c r="E19" s="544"/>
      <c r="F19" s="545"/>
      <c r="G19" s="167"/>
      <c r="H19" s="317"/>
      <c r="I19" s="521" t="s">
        <v>441</v>
      </c>
      <c r="J19" s="521"/>
      <c r="K19" s="519"/>
      <c r="L19" s="520"/>
      <c r="M19" s="272"/>
    </row>
    <row r="20" spans="2:13" ht="40.5" customHeight="1" x14ac:dyDescent="0.35">
      <c r="B20" s="270"/>
      <c r="C20" s="511" t="s">
        <v>426</v>
      </c>
      <c r="D20" s="512"/>
      <c r="E20" s="527"/>
      <c r="F20" s="528"/>
      <c r="G20" s="313"/>
      <c r="H20" s="317"/>
      <c r="I20" s="512" t="s">
        <v>426</v>
      </c>
      <c r="J20" s="512"/>
      <c r="K20" s="527"/>
      <c r="L20" s="528"/>
      <c r="M20" s="272"/>
    </row>
    <row r="21" spans="2:13" x14ac:dyDescent="0.3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3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35">
      <c r="B23" s="270"/>
      <c r="C23" s="540" t="s">
        <v>433</v>
      </c>
      <c r="D23" s="535"/>
      <c r="E23" s="535"/>
      <c r="F23" s="541"/>
      <c r="G23" s="23"/>
      <c r="H23" s="316"/>
      <c r="I23" s="535" t="s">
        <v>434</v>
      </c>
      <c r="J23" s="535"/>
      <c r="K23" s="535"/>
      <c r="L23" s="535"/>
      <c r="M23" s="274"/>
    </row>
    <row r="24" spans="2:13" x14ac:dyDescent="0.3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35">
      <c r="B25" s="270"/>
      <c r="C25" s="542" t="s">
        <v>459</v>
      </c>
      <c r="D25" s="536"/>
      <c r="E25" s="536"/>
      <c r="F25" s="543"/>
      <c r="G25" s="314"/>
      <c r="H25" s="316"/>
      <c r="I25" s="536" t="s">
        <v>460</v>
      </c>
      <c r="J25" s="536"/>
      <c r="K25" s="536"/>
      <c r="L25" s="536"/>
      <c r="M25" s="275"/>
    </row>
    <row r="26" spans="2:13" ht="24" x14ac:dyDescent="0.3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3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3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3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3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3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3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3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3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3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3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3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3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3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3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3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3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3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3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3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3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3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3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3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3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3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3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3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3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3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3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3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3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3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3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3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3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3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3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3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3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3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3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3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3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3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3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3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3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3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3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3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3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3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3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3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3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3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3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3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3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3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35">
      <c r="B88" s="270"/>
      <c r="C88" s="547" t="s">
        <v>323</v>
      </c>
      <c r="D88" s="547"/>
      <c r="E88" s="547"/>
      <c r="F88" s="547"/>
      <c r="G88" s="547"/>
      <c r="H88" s="547"/>
      <c r="I88" s="547"/>
      <c r="J88" s="547"/>
      <c r="K88" s="547"/>
      <c r="L88" s="547"/>
      <c r="M88" s="278"/>
    </row>
    <row r="89" spans="2:13" ht="66" customHeight="1" x14ac:dyDescent="0.35">
      <c r="B89" s="270"/>
      <c r="C89" s="539" t="s">
        <v>431</v>
      </c>
      <c r="D89" s="530"/>
      <c r="E89" s="530"/>
      <c r="F89" s="548"/>
      <c r="G89" s="548"/>
      <c r="H89" s="548"/>
      <c r="I89" s="548"/>
      <c r="J89" s="548"/>
      <c r="K89" s="548"/>
      <c r="L89" s="548"/>
      <c r="M89" s="271"/>
    </row>
    <row r="90" spans="2:13" ht="20.25" customHeight="1" x14ac:dyDescent="0.3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35">
      <c r="B91" s="270"/>
      <c r="C91" s="537" t="s">
        <v>330</v>
      </c>
      <c r="D91" s="538"/>
      <c r="E91" s="538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35">
      <c r="B92" s="270"/>
      <c r="C92" s="539" t="s">
        <v>332</v>
      </c>
      <c r="D92" s="530"/>
      <c r="E92" s="530"/>
      <c r="F92" s="549">
        <v>44363</v>
      </c>
      <c r="G92" s="550"/>
      <c r="H92" s="550"/>
      <c r="I92" s="550"/>
      <c r="J92" s="550"/>
      <c r="K92" s="550"/>
      <c r="L92" s="550"/>
      <c r="M92" s="279"/>
    </row>
    <row r="93" spans="2:13" ht="15.75" customHeight="1" x14ac:dyDescent="0.35">
      <c r="B93" s="270"/>
      <c r="C93" s="539" t="s">
        <v>334</v>
      </c>
      <c r="D93" s="530"/>
      <c r="E93" s="530"/>
      <c r="F93" s="550" t="s">
        <v>465</v>
      </c>
      <c r="G93" s="550"/>
      <c r="H93" s="550"/>
      <c r="I93" s="550"/>
      <c r="J93" s="550"/>
      <c r="K93" s="550"/>
      <c r="L93" s="550"/>
      <c r="M93" s="279"/>
    </row>
    <row r="94" spans="2:13" ht="15.75" customHeight="1" x14ac:dyDescent="0.35">
      <c r="B94" s="270"/>
      <c r="C94" s="539" t="s">
        <v>336</v>
      </c>
      <c r="D94" s="530"/>
      <c r="E94" s="530"/>
      <c r="F94" s="550" t="s">
        <v>475</v>
      </c>
      <c r="G94" s="550"/>
      <c r="H94" s="550"/>
      <c r="I94" s="550"/>
      <c r="J94" s="550"/>
      <c r="K94" s="550"/>
      <c r="L94" s="550"/>
      <c r="M94" s="279"/>
    </row>
    <row r="95" spans="2:13" ht="21" customHeight="1" x14ac:dyDescent="0.35">
      <c r="B95" s="270"/>
      <c r="C95" s="532" t="s">
        <v>444</v>
      </c>
      <c r="D95" s="521"/>
      <c r="E95" s="521"/>
      <c r="F95" s="167"/>
      <c r="G95" s="167"/>
      <c r="H95" s="167"/>
      <c r="I95" s="167"/>
      <c r="J95" s="167"/>
      <c r="K95" s="167"/>
      <c r="L95" s="167"/>
      <c r="M95" s="279"/>
    </row>
    <row r="96" spans="2:13" ht="15" thickBot="1" x14ac:dyDescent="0.4">
      <c r="B96" s="280"/>
      <c r="C96" s="533"/>
      <c r="D96" s="534"/>
      <c r="E96" s="534"/>
      <c r="F96" s="281"/>
      <c r="G96" s="282"/>
      <c r="H96" s="283"/>
      <c r="I96" s="284"/>
      <c r="J96" s="284"/>
      <c r="K96" s="284"/>
      <c r="L96" s="284"/>
      <c r="M96" s="285"/>
    </row>
    <row r="97" spans="2:13" x14ac:dyDescent="0.3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>
    <tabColor theme="4" tint="0.59999389629810485"/>
  </sheetPr>
  <dimension ref="B1:N137"/>
  <sheetViews>
    <sheetView showGridLines="0" topLeftCell="A4" zoomScaleNormal="100" zoomScaleSheetLayoutView="100" zoomScalePageLayoutView="60" workbookViewId="0">
      <selection activeCell="C109" sqref="C109:E109"/>
    </sheetView>
  </sheetViews>
  <sheetFormatPr defaultColWidth="9.08984375" defaultRowHeight="12" x14ac:dyDescent="0.3"/>
  <cols>
    <col min="1" max="1" width="1.6328125" style="326" customWidth="1"/>
    <col min="2" max="2" width="61.6328125" style="326" customWidth="1"/>
    <col min="3" max="5" width="24.36328125" style="326" customWidth="1"/>
    <col min="6" max="6" width="1.6328125" style="326" customWidth="1"/>
    <col min="7" max="8" width="9.08984375" style="326"/>
    <col min="9" max="9" width="9.08984375" style="326" customWidth="1"/>
    <col min="10" max="10" width="9.08984375" style="326" hidden="1" customWidth="1"/>
    <col min="11" max="11" width="28.36328125" style="326" hidden="1" customWidth="1"/>
    <col min="12" max="12" width="23.453125" style="326" hidden="1" customWidth="1"/>
    <col min="13" max="13" width="12.6328125" style="326" hidden="1" customWidth="1"/>
    <col min="14" max="14" width="24.36328125" style="326" hidden="1" customWidth="1"/>
    <col min="15" max="16384" width="9.08984375" style="326"/>
  </cols>
  <sheetData>
    <row r="1" spans="2:14" ht="9.65" customHeight="1" thickBot="1" x14ac:dyDescent="0.35"/>
    <row r="2" spans="2:14" ht="41.25" customHeight="1" x14ac:dyDescent="0.35">
      <c r="B2" s="327"/>
      <c r="C2" s="328"/>
      <c r="D2" s="564" t="s">
        <v>458</v>
      </c>
      <c r="E2" s="565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" customHeight="1" x14ac:dyDescent="0.3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35">
      <c r="B4" s="579" t="s">
        <v>449</v>
      </c>
      <c r="C4" s="580"/>
      <c r="D4" s="580"/>
      <c r="E4" s="581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35">
      <c r="B5" s="334"/>
      <c r="C5" s="335"/>
      <c r="D5" s="335"/>
      <c r="E5" s="336"/>
      <c r="K5" s="329"/>
      <c r="L5" s="330"/>
      <c r="M5" s="337"/>
      <c r="N5" s="331"/>
    </row>
    <row r="6" spans="2:14" ht="18.5" x14ac:dyDescent="0.45">
      <c r="B6" s="338" t="s">
        <v>8</v>
      </c>
      <c r="C6" s="480"/>
      <c r="D6" s="480"/>
      <c r="E6" s="481"/>
      <c r="M6" s="339"/>
    </row>
    <row r="7" spans="2:14" x14ac:dyDescent="0.3">
      <c r="B7" s="340" t="s">
        <v>11</v>
      </c>
      <c r="C7" s="582" t="str">
        <f>IFERROR(VLOOKUP(C6,K2:M4,3,FALSE),"")</f>
        <v/>
      </c>
      <c r="D7" s="582"/>
      <c r="E7" s="583"/>
      <c r="M7" s="339"/>
      <c r="N7" s="339"/>
    </row>
    <row r="8" spans="2:14" x14ac:dyDescent="0.3">
      <c r="B8" s="181" t="s">
        <v>15</v>
      </c>
      <c r="C8" s="582" t="str">
        <f>IFERROR(VLOOKUP(C6,K2:L4,2,FALSE),"")</f>
        <v/>
      </c>
      <c r="D8" s="582"/>
      <c r="E8" s="583"/>
      <c r="N8" s="339"/>
    </row>
    <row r="9" spans="2:14" ht="12" customHeight="1" x14ac:dyDescent="0.3">
      <c r="B9" s="181" t="s">
        <v>18</v>
      </c>
      <c r="C9" s="341"/>
      <c r="D9" s="341"/>
      <c r="E9" s="342"/>
      <c r="K9" s="339"/>
      <c r="L9" s="339"/>
    </row>
    <row r="10" spans="2:14" ht="12" customHeight="1" x14ac:dyDescent="0.3">
      <c r="B10" s="181" t="s">
        <v>27</v>
      </c>
      <c r="C10" s="470" t="s">
        <v>478</v>
      </c>
      <c r="D10" s="470"/>
      <c r="E10" s="471"/>
    </row>
    <row r="11" spans="2:14" ht="12" customHeight="1" x14ac:dyDescent="0.3">
      <c r="B11" s="181" t="s">
        <v>31</v>
      </c>
      <c r="C11" s="472" t="s">
        <v>479</v>
      </c>
      <c r="D11" s="472"/>
      <c r="E11" s="473"/>
      <c r="K11" s="339"/>
      <c r="L11" s="339"/>
    </row>
    <row r="12" spans="2:14" ht="12" customHeight="1" x14ac:dyDescent="0.3">
      <c r="B12" s="181"/>
      <c r="C12" s="343"/>
      <c r="D12" s="343"/>
      <c r="E12" s="344"/>
      <c r="K12" s="339"/>
      <c r="L12" s="339"/>
    </row>
    <row r="13" spans="2:14" ht="12" customHeight="1" x14ac:dyDescent="0.3">
      <c r="B13" s="181"/>
      <c r="C13" s="584" t="s">
        <v>38</v>
      </c>
      <c r="D13" s="585"/>
      <c r="E13" s="586"/>
    </row>
    <row r="14" spans="2:14" ht="12" customHeight="1" x14ac:dyDescent="0.3">
      <c r="B14" s="181" t="s">
        <v>42</v>
      </c>
      <c r="C14" s="587" t="s">
        <v>404</v>
      </c>
      <c r="D14" s="587"/>
      <c r="E14" s="345" t="s">
        <v>44</v>
      </c>
    </row>
    <row r="15" spans="2:14" ht="12" customHeight="1" x14ac:dyDescent="0.3">
      <c r="B15" s="346" t="s">
        <v>48</v>
      </c>
      <c r="C15" s="442" t="s">
        <v>480</v>
      </c>
      <c r="D15" s="572"/>
      <c r="E15" s="185">
        <v>1</v>
      </c>
      <c r="M15" s="339"/>
    </row>
    <row r="16" spans="2:14" ht="12" customHeight="1" x14ac:dyDescent="0.3">
      <c r="B16" s="346" t="s">
        <v>52</v>
      </c>
      <c r="C16" s="442"/>
      <c r="D16" s="572"/>
      <c r="E16" s="185"/>
      <c r="N16" s="339"/>
    </row>
    <row r="17" spans="2:14" ht="12" customHeight="1" x14ac:dyDescent="0.3">
      <c r="B17" s="346" t="s">
        <v>56</v>
      </c>
      <c r="C17" s="442"/>
      <c r="D17" s="572"/>
      <c r="E17" s="185"/>
      <c r="M17" s="339"/>
    </row>
    <row r="18" spans="2:14" ht="12" customHeight="1" x14ac:dyDescent="0.3">
      <c r="B18" s="346" t="s">
        <v>59</v>
      </c>
      <c r="C18" s="442"/>
      <c r="D18" s="572"/>
      <c r="E18" s="185"/>
      <c r="M18" s="339"/>
      <c r="N18" s="339"/>
    </row>
    <row r="19" spans="2:14" ht="12" customHeight="1" x14ac:dyDescent="0.3">
      <c r="B19" s="346" t="s">
        <v>62</v>
      </c>
      <c r="C19" s="442"/>
      <c r="D19" s="572"/>
      <c r="E19" s="185"/>
      <c r="M19" s="339"/>
      <c r="N19" s="339"/>
    </row>
    <row r="20" spans="2:14" ht="12" customHeight="1" x14ac:dyDescent="0.3">
      <c r="B20" s="346" t="s">
        <v>76</v>
      </c>
      <c r="C20" s="573" t="s">
        <v>77</v>
      </c>
      <c r="D20" s="574"/>
      <c r="E20" s="347">
        <f>100%-SUM(E15:E19)</f>
        <v>0</v>
      </c>
      <c r="M20" s="339"/>
      <c r="N20" s="339"/>
    </row>
    <row r="21" spans="2:14" ht="13.5" customHeight="1" x14ac:dyDescent="0.3">
      <c r="B21" s="346"/>
      <c r="C21" s="348"/>
      <c r="D21" s="348"/>
      <c r="E21" s="191"/>
      <c r="M21" s="339"/>
      <c r="N21" s="339"/>
    </row>
    <row r="22" spans="2:14" x14ac:dyDescent="0.3">
      <c r="B22" s="181" t="s">
        <v>451</v>
      </c>
      <c r="C22" s="575" t="str">
        <f>IFERROR(VLOOKUP(C6,K2:N4,4,FALSE),"")</f>
        <v/>
      </c>
      <c r="D22" s="575"/>
      <c r="E22" s="576"/>
      <c r="N22" s="339"/>
    </row>
    <row r="23" spans="2:14" ht="12.75" customHeight="1" x14ac:dyDescent="0.3">
      <c r="B23" s="181"/>
      <c r="C23" s="348"/>
      <c r="D23" s="348"/>
      <c r="E23" s="191"/>
      <c r="M23" s="339"/>
    </row>
    <row r="24" spans="2:14" ht="26.25" customHeight="1" x14ac:dyDescent="0.3">
      <c r="B24" s="181"/>
      <c r="C24" s="568" t="s">
        <v>90</v>
      </c>
      <c r="D24" s="568"/>
      <c r="E24" s="569"/>
      <c r="N24" s="339"/>
    </row>
    <row r="25" spans="2:14" x14ac:dyDescent="0.3">
      <c r="B25" s="349"/>
      <c r="C25" s="577"/>
      <c r="D25" s="577"/>
      <c r="E25" s="578"/>
      <c r="M25" s="339"/>
      <c r="N25" s="339"/>
    </row>
    <row r="26" spans="2:14" x14ac:dyDescent="0.3">
      <c r="B26" s="349"/>
      <c r="C26" s="566" t="s">
        <v>96</v>
      </c>
      <c r="D26" s="566"/>
      <c r="E26" s="567"/>
      <c r="M26" s="339"/>
      <c r="N26" s="339"/>
    </row>
    <row r="27" spans="2:14" ht="27" customHeight="1" thickBot="1" x14ac:dyDescent="0.3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3">
      <c r="B28" s="353" t="s">
        <v>102</v>
      </c>
      <c r="C28" s="1">
        <v>114.495</v>
      </c>
      <c r="D28" s="156"/>
      <c r="E28" s="354">
        <v>102.872</v>
      </c>
      <c r="M28" s="339"/>
      <c r="N28" s="339"/>
    </row>
    <row r="29" spans="2:14" x14ac:dyDescent="0.3">
      <c r="B29" s="353" t="s">
        <v>104</v>
      </c>
      <c r="C29" s="2">
        <v>29.131</v>
      </c>
      <c r="D29" s="156"/>
      <c r="E29" s="355">
        <v>31.433</v>
      </c>
      <c r="M29" s="339"/>
      <c r="N29" s="339"/>
    </row>
    <row r="30" spans="2:14" x14ac:dyDescent="0.3">
      <c r="B30" s="356" t="s">
        <v>106</v>
      </c>
      <c r="C30" s="357">
        <f>+C28-C29</f>
        <v>85.364000000000004</v>
      </c>
      <c r="D30" s="156"/>
      <c r="E30" s="358">
        <f>+E28-E29</f>
        <v>71.438999999999993</v>
      </c>
      <c r="M30" s="339"/>
      <c r="N30" s="339"/>
    </row>
    <row r="31" spans="2:14" x14ac:dyDescent="0.3">
      <c r="B31" s="353" t="s">
        <v>108</v>
      </c>
      <c r="C31" s="6">
        <v>1.7000000000000001E-2</v>
      </c>
      <c r="D31" s="156"/>
      <c r="E31" s="359"/>
      <c r="M31" s="339"/>
      <c r="N31" s="339"/>
    </row>
    <row r="32" spans="2:14" x14ac:dyDescent="0.3">
      <c r="B32" s="353" t="s">
        <v>110</v>
      </c>
      <c r="C32" s="3">
        <v>31.64</v>
      </c>
      <c r="D32" s="156"/>
      <c r="E32" s="360">
        <v>42.341000000000001</v>
      </c>
      <c r="M32" s="339"/>
      <c r="N32" s="339"/>
    </row>
    <row r="33" spans="2:14" x14ac:dyDescent="0.3">
      <c r="B33" s="356" t="s">
        <v>112</v>
      </c>
      <c r="C33" s="357">
        <f>+C30-C31-C32</f>
        <v>53.707000000000008</v>
      </c>
      <c r="D33" s="156"/>
      <c r="E33" s="358">
        <f>+E30-E31-E32</f>
        <v>29.097999999999992</v>
      </c>
      <c r="M33" s="339"/>
      <c r="N33" s="339"/>
    </row>
    <row r="34" spans="2:14" x14ac:dyDescent="0.3">
      <c r="B34" s="353" t="s">
        <v>116</v>
      </c>
      <c r="C34" s="3">
        <v>2.6259999999999999</v>
      </c>
      <c r="D34" s="156"/>
      <c r="E34" s="360">
        <v>27.655000000000001</v>
      </c>
      <c r="M34" s="339"/>
      <c r="N34" s="339"/>
    </row>
    <row r="35" spans="2:14" x14ac:dyDescent="0.3">
      <c r="B35" s="353" t="s">
        <v>118</v>
      </c>
      <c r="C35" s="361">
        <f>C36-C37</f>
        <v>-2.1999999999999999E-2</v>
      </c>
      <c r="D35" s="156"/>
      <c r="E35" s="362">
        <f>E36-E37</f>
        <v>3.1E-2</v>
      </c>
      <c r="N35" s="339"/>
    </row>
    <row r="36" spans="2:14" ht="12" customHeight="1" x14ac:dyDescent="0.3">
      <c r="B36" s="363" t="s">
        <v>120</v>
      </c>
      <c r="C36" s="1"/>
      <c r="D36" s="156"/>
      <c r="E36" s="354">
        <v>3.1E-2</v>
      </c>
      <c r="M36" s="339"/>
    </row>
    <row r="37" spans="2:14" s="364" customFormat="1" ht="12" customHeight="1" x14ac:dyDescent="0.3">
      <c r="B37" s="363" t="s">
        <v>122</v>
      </c>
      <c r="C37" s="2">
        <v>2.1999999999999999E-2</v>
      </c>
      <c r="D37" s="156"/>
      <c r="E37" s="355"/>
      <c r="K37" s="326"/>
      <c r="L37" s="326"/>
      <c r="M37" s="339"/>
      <c r="N37" s="339"/>
    </row>
    <row r="38" spans="2:14" ht="12" customHeight="1" x14ac:dyDescent="0.3">
      <c r="B38" s="356" t="s">
        <v>124</v>
      </c>
      <c r="C38" s="357">
        <f>+C33+C34+C35</f>
        <v>56.311000000000007</v>
      </c>
      <c r="D38" s="156"/>
      <c r="E38" s="358">
        <f>+E33+E34+E35</f>
        <v>56.783999999999992</v>
      </c>
      <c r="M38" s="339"/>
      <c r="N38" s="339"/>
    </row>
    <row r="39" spans="2:14" x14ac:dyDescent="0.3">
      <c r="B39" s="353" t="s">
        <v>126</v>
      </c>
      <c r="C39" s="3"/>
      <c r="D39" s="156"/>
      <c r="E39" s="360"/>
      <c r="N39" s="339"/>
    </row>
    <row r="40" spans="2:14" x14ac:dyDescent="0.3">
      <c r="B40" s="356" t="s">
        <v>128</v>
      </c>
      <c r="C40" s="357">
        <f>C38-C39</f>
        <v>56.311000000000007</v>
      </c>
      <c r="D40" s="156"/>
      <c r="E40" s="358">
        <f>E38-E39</f>
        <v>56.783999999999992</v>
      </c>
    </row>
    <row r="41" spans="2:14" x14ac:dyDescent="0.3">
      <c r="B41" s="349"/>
      <c r="C41" s="156"/>
      <c r="D41" s="156"/>
      <c r="E41" s="365"/>
    </row>
    <row r="42" spans="2:14" s="339" customFormat="1" ht="31.5" customHeight="1" x14ac:dyDescent="0.3">
      <c r="B42" s="349"/>
      <c r="C42" s="568" t="s">
        <v>452</v>
      </c>
      <c r="D42" s="568"/>
      <c r="E42" s="569"/>
      <c r="K42" s="326"/>
      <c r="L42" s="326"/>
      <c r="M42" s="326"/>
      <c r="N42" s="326"/>
    </row>
    <row r="43" spans="2:14" s="339" customFormat="1" ht="27" customHeight="1" thickBot="1" x14ac:dyDescent="0.3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3">
      <c r="B44" s="368" t="s">
        <v>136</v>
      </c>
      <c r="C44" s="1">
        <v>31.568999999999999</v>
      </c>
      <c r="D44" s="156"/>
      <c r="E44" s="354">
        <v>29.271000000000001</v>
      </c>
    </row>
    <row r="45" spans="2:14" s="339" customFormat="1" x14ac:dyDescent="0.3">
      <c r="B45" s="368" t="s">
        <v>138</v>
      </c>
      <c r="C45" s="4">
        <v>242.22</v>
      </c>
      <c r="D45" s="156"/>
      <c r="E45" s="226">
        <v>214.30600000000001</v>
      </c>
      <c r="K45" s="326"/>
      <c r="L45" s="326"/>
      <c r="N45" s="326"/>
    </row>
    <row r="46" spans="2:14" x14ac:dyDescent="0.3">
      <c r="B46" s="368" t="s">
        <v>140</v>
      </c>
      <c r="C46" s="4"/>
      <c r="D46" s="156"/>
      <c r="E46" s="226"/>
      <c r="M46" s="339"/>
      <c r="N46" s="339"/>
    </row>
    <row r="47" spans="2:14" x14ac:dyDescent="0.3">
      <c r="B47" s="368" t="s">
        <v>142</v>
      </c>
      <c r="C47" s="4"/>
      <c r="D47" s="156"/>
      <c r="E47" s="226"/>
      <c r="M47" s="339"/>
      <c r="N47" s="339"/>
    </row>
    <row r="48" spans="2:14" x14ac:dyDescent="0.3">
      <c r="B48" s="369" t="s">
        <v>144</v>
      </c>
      <c r="C48" s="370">
        <f>SUM(C44:C47)</f>
        <v>273.78899999999999</v>
      </c>
      <c r="D48" s="156"/>
      <c r="E48" s="371">
        <f>SUM(E44:E47)</f>
        <v>243.577</v>
      </c>
      <c r="M48" s="339"/>
      <c r="N48" s="339"/>
    </row>
    <row r="49" spans="2:14" x14ac:dyDescent="0.3">
      <c r="B49" s="349"/>
      <c r="C49" s="372"/>
      <c r="D49" s="156"/>
      <c r="E49" s="373"/>
      <c r="M49" s="339"/>
      <c r="N49" s="339"/>
    </row>
    <row r="50" spans="2:14" s="339" customFormat="1" x14ac:dyDescent="0.3">
      <c r="B50" s="374" t="s">
        <v>147</v>
      </c>
      <c r="C50" s="1">
        <v>20.228999999999999</v>
      </c>
      <c r="D50" s="156"/>
      <c r="E50" s="354">
        <v>20.199000000000002</v>
      </c>
      <c r="K50" s="326"/>
      <c r="L50" s="326"/>
    </row>
    <row r="51" spans="2:14" x14ac:dyDescent="0.3">
      <c r="B51" s="375" t="s">
        <v>453</v>
      </c>
      <c r="C51" s="4">
        <v>69.474999999999994</v>
      </c>
      <c r="D51" s="156"/>
      <c r="E51" s="226">
        <v>64.691999999999993</v>
      </c>
      <c r="M51" s="339"/>
      <c r="N51" s="339"/>
    </row>
    <row r="52" spans="2:14" s="339" customFormat="1" x14ac:dyDescent="0.3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3">
      <c r="B53" s="376" t="s">
        <v>153</v>
      </c>
      <c r="C53" s="2">
        <v>487.71499999999997</v>
      </c>
      <c r="D53" s="156"/>
      <c r="E53" s="355">
        <v>576.97900000000004</v>
      </c>
      <c r="K53" s="326"/>
      <c r="L53" s="326"/>
    </row>
    <row r="54" spans="2:14" ht="14.25" customHeight="1" x14ac:dyDescent="0.3">
      <c r="B54" s="369" t="s">
        <v>155</v>
      </c>
      <c r="C54" s="370">
        <f>SUM(C50:C53)</f>
        <v>577.41899999999998</v>
      </c>
      <c r="D54" s="156"/>
      <c r="E54" s="371">
        <f>SUM(E50:E53)</f>
        <v>661.87</v>
      </c>
      <c r="N54" s="339"/>
    </row>
    <row r="55" spans="2:14" ht="12.75" customHeight="1" x14ac:dyDescent="0.3">
      <c r="B55" s="369"/>
      <c r="C55" s="370"/>
      <c r="D55" s="156"/>
      <c r="E55" s="371"/>
    </row>
    <row r="56" spans="2:14" x14ac:dyDescent="0.3">
      <c r="B56" s="369" t="s">
        <v>158</v>
      </c>
      <c r="C56" s="4">
        <v>2.4140000000000001</v>
      </c>
      <c r="D56" s="156"/>
      <c r="E56" s="213">
        <v>2.4140000000000001</v>
      </c>
    </row>
    <row r="57" spans="2:14" x14ac:dyDescent="0.3">
      <c r="B57" s="369"/>
      <c r="C57" s="370"/>
      <c r="D57" s="156"/>
      <c r="E57" s="371"/>
    </row>
    <row r="58" spans="2:14" x14ac:dyDescent="0.3">
      <c r="B58" s="369" t="s">
        <v>161</v>
      </c>
      <c r="C58" s="4"/>
      <c r="D58" s="156"/>
      <c r="E58" s="213"/>
    </row>
    <row r="59" spans="2:14" x14ac:dyDescent="0.3">
      <c r="B59" s="349"/>
      <c r="C59" s="372"/>
      <c r="D59" s="156"/>
      <c r="E59" s="373"/>
    </row>
    <row r="60" spans="2:14" x14ac:dyDescent="0.3">
      <c r="B60" s="377" t="s">
        <v>164</v>
      </c>
      <c r="C60" s="370">
        <f>SUM(C48,C54,C56,C58)</f>
        <v>853.62199999999996</v>
      </c>
      <c r="D60" s="156"/>
      <c r="E60" s="371">
        <f>SUM(E48,E54,E56,E58)</f>
        <v>907.86099999999999</v>
      </c>
    </row>
    <row r="61" spans="2:14" s="339" customFormat="1" x14ac:dyDescent="0.3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3">
      <c r="B62" s="225" t="s">
        <v>455</v>
      </c>
      <c r="C62" s="4">
        <v>738.19500000000005</v>
      </c>
      <c r="D62" s="156"/>
      <c r="E62" s="226">
        <v>738.19500000000005</v>
      </c>
    </row>
    <row r="63" spans="2:14" s="339" customFormat="1" ht="10.5" customHeight="1" x14ac:dyDescent="0.3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3">
      <c r="B64" s="225" t="s">
        <v>179</v>
      </c>
      <c r="C64" s="4">
        <v>0.57899999999999996</v>
      </c>
      <c r="D64" s="156"/>
      <c r="E64" s="226">
        <v>3.2679999999999998</v>
      </c>
      <c r="K64" s="326"/>
      <c r="L64" s="326"/>
      <c r="M64" s="326"/>
      <c r="N64" s="326"/>
    </row>
    <row r="65" spans="2:14" s="339" customFormat="1" ht="10.5" customHeight="1" x14ac:dyDescent="0.3">
      <c r="B65" s="379" t="s">
        <v>181</v>
      </c>
      <c r="C65" s="4">
        <v>0.57899999999999996</v>
      </c>
      <c r="D65" s="156"/>
      <c r="E65" s="226">
        <v>3.2679999999999998</v>
      </c>
      <c r="K65" s="326"/>
      <c r="L65" s="326"/>
      <c r="M65" s="326"/>
      <c r="N65" s="326"/>
    </row>
    <row r="66" spans="2:14" s="339" customFormat="1" ht="10.5" customHeight="1" x14ac:dyDescent="0.3">
      <c r="B66" s="225" t="s">
        <v>183</v>
      </c>
      <c r="C66" s="4">
        <v>53.744999999999997</v>
      </c>
      <c r="D66" s="156"/>
      <c r="E66" s="226">
        <v>105.23</v>
      </c>
      <c r="K66" s="326"/>
      <c r="L66" s="326"/>
      <c r="M66" s="326"/>
      <c r="N66" s="326"/>
    </row>
    <row r="67" spans="2:14" s="339" customFormat="1" ht="10.5" customHeight="1" x14ac:dyDescent="0.3">
      <c r="B67" s="356" t="s">
        <v>185</v>
      </c>
      <c r="C67" s="370">
        <f>SUM(C62,C63:C64,C66:C66)</f>
        <v>792.51900000000001</v>
      </c>
      <c r="D67" s="156"/>
      <c r="E67" s="371">
        <f>SUM(E62,E63:E64,E66:E66)</f>
        <v>846.6930000000001</v>
      </c>
      <c r="K67" s="326"/>
      <c r="L67" s="326"/>
      <c r="M67" s="326"/>
      <c r="N67" s="326"/>
    </row>
    <row r="68" spans="2:14" ht="12.75" customHeight="1" x14ac:dyDescent="0.3">
      <c r="B68" s="353"/>
      <c r="C68" s="372"/>
      <c r="D68" s="156"/>
      <c r="E68" s="373"/>
    </row>
    <row r="69" spans="2:14" s="339" customFormat="1" x14ac:dyDescent="0.3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3">
      <c r="B70" s="356"/>
      <c r="C70" s="372"/>
      <c r="D70" s="156"/>
      <c r="E70" s="373"/>
    </row>
    <row r="71" spans="2:14" s="339" customFormat="1" ht="12.75" customHeight="1" x14ac:dyDescent="0.3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3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3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3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3">
      <c r="B75" s="363" t="s">
        <v>198</v>
      </c>
      <c r="C75" s="4">
        <v>59.302999999999997</v>
      </c>
      <c r="D75" s="156"/>
      <c r="E75" s="226">
        <v>59.878</v>
      </c>
      <c r="K75" s="326"/>
      <c r="L75" s="326"/>
      <c r="M75" s="326"/>
      <c r="N75" s="326"/>
    </row>
    <row r="76" spans="2:14" s="339" customFormat="1" x14ac:dyDescent="0.3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3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3">
      <c r="B78" s="356" t="s">
        <v>204</v>
      </c>
      <c r="C78" s="370">
        <f>SUM(C73,C75)</f>
        <v>59.302999999999997</v>
      </c>
      <c r="D78" s="156"/>
      <c r="E78" s="371">
        <f>SUM(E73,E75)</f>
        <v>59.878</v>
      </c>
      <c r="K78" s="326"/>
      <c r="L78" s="326"/>
      <c r="M78" s="326"/>
      <c r="N78" s="326"/>
    </row>
    <row r="79" spans="2:14" s="339" customFormat="1" ht="11.25" customHeight="1" x14ac:dyDescent="0.3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3">
      <c r="B80" s="356" t="s">
        <v>207</v>
      </c>
      <c r="C80" s="4">
        <v>1.8</v>
      </c>
      <c r="D80" s="156"/>
      <c r="E80" s="213">
        <v>1.28</v>
      </c>
      <c r="K80" s="326"/>
      <c r="L80" s="326"/>
      <c r="M80" s="326"/>
      <c r="N80" s="326"/>
    </row>
    <row r="81" spans="2:14" s="339" customFormat="1" x14ac:dyDescent="0.3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3">
      <c r="B82" s="381" t="s">
        <v>210</v>
      </c>
      <c r="C82" s="4"/>
      <c r="D82" s="156"/>
      <c r="E82" s="213"/>
    </row>
    <row r="83" spans="2:14" s="339" customFormat="1" ht="15.75" customHeight="1" x14ac:dyDescent="0.3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3">
      <c r="B84" s="356" t="s">
        <v>213</v>
      </c>
      <c r="C84" s="370">
        <f>SUM(C67,C69,C71,C78,C80,C82)</f>
        <v>853.62199999999996</v>
      </c>
      <c r="D84" s="156"/>
      <c r="E84" s="371">
        <f>SUM(E67,E69,E71,E78,E80,E82)</f>
        <v>907.85100000000011</v>
      </c>
      <c r="K84" s="326"/>
      <c r="L84" s="326"/>
      <c r="M84" s="326"/>
      <c r="N84" s="326"/>
    </row>
    <row r="85" spans="2:14" s="339" customFormat="1" x14ac:dyDescent="0.3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3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3">
      <c r="B87" s="349"/>
      <c r="C87" s="156"/>
      <c r="D87" s="156"/>
      <c r="E87" s="365"/>
    </row>
    <row r="88" spans="2:14" x14ac:dyDescent="0.3">
      <c r="B88" s="349"/>
      <c r="C88" s="156"/>
      <c r="D88" s="156"/>
      <c r="E88" s="365"/>
    </row>
    <row r="89" spans="2:14" ht="12.75" customHeight="1" x14ac:dyDescent="0.3">
      <c r="B89" s="387"/>
      <c r="C89" s="156"/>
      <c r="D89" s="156"/>
      <c r="E89" s="365"/>
    </row>
    <row r="90" spans="2:14" ht="26.25" customHeight="1" x14ac:dyDescent="0.3">
      <c r="B90" s="388"/>
      <c r="C90" s="570" t="s">
        <v>452</v>
      </c>
      <c r="D90" s="570"/>
      <c r="E90" s="571"/>
    </row>
    <row r="91" spans="2:14" ht="27" customHeight="1" thickBot="1" x14ac:dyDescent="0.3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3">
      <c r="B92" s="390" t="s">
        <v>225</v>
      </c>
      <c r="C92" s="4">
        <v>28.190999999999999</v>
      </c>
      <c r="D92" s="156"/>
      <c r="E92" s="226">
        <v>27.683</v>
      </c>
      <c r="K92" s="326"/>
      <c r="L92" s="326"/>
      <c r="M92" s="326"/>
      <c r="N92" s="326"/>
    </row>
    <row r="93" spans="2:14" s="339" customFormat="1" x14ac:dyDescent="0.3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3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3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3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3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3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3">
      <c r="B99" s="349"/>
      <c r="C99" s="393"/>
      <c r="D99" s="393"/>
      <c r="E99" s="397"/>
    </row>
    <row r="100" spans="2:14" s="339" customFormat="1" ht="25.5" customHeight="1" thickBot="1" x14ac:dyDescent="0.3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3">
      <c r="B101" s="242" t="s">
        <v>249</v>
      </c>
      <c r="C101" s="68">
        <v>1</v>
      </c>
      <c r="D101" s="158"/>
      <c r="E101" s="243">
        <v>1</v>
      </c>
      <c r="K101" s="326"/>
      <c r="L101" s="326"/>
      <c r="M101" s="326"/>
      <c r="N101" s="326"/>
    </row>
    <row r="102" spans="2:14" s="339" customFormat="1" ht="23.25" customHeight="1" x14ac:dyDescent="0.3">
      <c r="B102" s="244" t="s">
        <v>251</v>
      </c>
      <c r="C102" s="69">
        <v>1</v>
      </c>
      <c r="D102" s="159"/>
      <c r="E102" s="213">
        <v>1</v>
      </c>
      <c r="K102" s="326"/>
      <c r="L102" s="326"/>
      <c r="M102" s="326"/>
      <c r="N102" s="326"/>
    </row>
    <row r="103" spans="2:14" ht="24" customHeight="1" x14ac:dyDescent="0.3">
      <c r="B103" s="242" t="s">
        <v>253</v>
      </c>
      <c r="C103" s="69">
        <v>1</v>
      </c>
      <c r="D103" s="159"/>
      <c r="E103" s="213">
        <v>1</v>
      </c>
    </row>
    <row r="104" spans="2:14" ht="24.75" customHeight="1" x14ac:dyDescent="0.3">
      <c r="B104" s="242" t="s">
        <v>255</v>
      </c>
      <c r="C104" s="69">
        <v>16.952000000000002</v>
      </c>
      <c r="D104" s="156"/>
      <c r="E104" s="226">
        <v>29.396999999999998</v>
      </c>
    </row>
    <row r="105" spans="2:14" ht="24" x14ac:dyDescent="0.3">
      <c r="B105" s="400" t="s">
        <v>257</v>
      </c>
      <c r="C105" s="401"/>
      <c r="D105" s="402"/>
      <c r="E105" s="403"/>
    </row>
    <row r="106" spans="2:14" ht="13.5" customHeight="1" x14ac:dyDescent="0.3">
      <c r="B106" s="404"/>
      <c r="C106" s="156"/>
      <c r="D106" s="393"/>
      <c r="E106" s="365"/>
    </row>
    <row r="107" spans="2:14" ht="30.75" customHeight="1" x14ac:dyDescent="0.3">
      <c r="B107" s="405"/>
      <c r="C107" s="568" t="s">
        <v>452</v>
      </c>
      <c r="D107" s="568"/>
      <c r="E107" s="569"/>
    </row>
    <row r="108" spans="2:14" ht="14.25" customHeight="1" thickBot="1" x14ac:dyDescent="0.35">
      <c r="B108" s="350" t="s">
        <v>323</v>
      </c>
      <c r="C108" s="398"/>
      <c r="D108" s="398"/>
      <c r="E108" s="399"/>
    </row>
    <row r="109" spans="2:14" ht="93.75" customHeight="1" x14ac:dyDescent="0.3">
      <c r="B109" s="406" t="s">
        <v>325</v>
      </c>
      <c r="C109" s="489"/>
      <c r="D109" s="489"/>
      <c r="E109" s="450"/>
    </row>
    <row r="110" spans="2:14" ht="12.75" hidden="1" customHeight="1" x14ac:dyDescent="0.3">
      <c r="B110" s="407"/>
      <c r="C110" s="156"/>
      <c r="D110" s="156"/>
      <c r="E110" s="365"/>
    </row>
    <row r="111" spans="2:14" ht="15.75" customHeight="1" thickBot="1" x14ac:dyDescent="0.35">
      <c r="B111" s="408"/>
      <c r="C111" s="409"/>
      <c r="D111" s="409"/>
      <c r="E111" s="410"/>
    </row>
    <row r="112" spans="2:14" ht="14.25" customHeight="1" x14ac:dyDescent="0.3">
      <c r="B112" s="349"/>
      <c r="C112" s="156"/>
      <c r="D112" s="156"/>
      <c r="E112" s="365"/>
    </row>
    <row r="113" spans="2:5" x14ac:dyDescent="0.3">
      <c r="B113" s="411" t="s">
        <v>330</v>
      </c>
      <c r="C113" s="412"/>
      <c r="D113" s="412"/>
      <c r="E113" s="413"/>
    </row>
    <row r="114" spans="2:5" x14ac:dyDescent="0.3">
      <c r="B114" s="349" t="s">
        <v>332</v>
      </c>
      <c r="C114" s="482">
        <v>44363</v>
      </c>
      <c r="D114" s="470"/>
      <c r="E114" s="471"/>
    </row>
    <row r="115" spans="2:5" x14ac:dyDescent="0.3">
      <c r="B115" s="349" t="s">
        <v>334</v>
      </c>
      <c r="C115" s="457" t="s">
        <v>465</v>
      </c>
      <c r="D115" s="457"/>
      <c r="E115" s="560"/>
    </row>
    <row r="116" spans="2:5" x14ac:dyDescent="0.3">
      <c r="B116" s="414" t="s">
        <v>336</v>
      </c>
      <c r="C116" s="446" t="s">
        <v>477</v>
      </c>
      <c r="D116" s="446"/>
      <c r="E116" s="561"/>
    </row>
    <row r="117" spans="2:5" x14ac:dyDescent="0.3">
      <c r="B117" s="415" t="s">
        <v>444</v>
      </c>
      <c r="C117" s="562"/>
      <c r="D117" s="562"/>
      <c r="E117" s="563"/>
    </row>
    <row r="118" spans="2:5" ht="12.5" thickBot="1" x14ac:dyDescent="0.35">
      <c r="B118" s="416"/>
      <c r="C118" s="417"/>
      <c r="D118" s="417"/>
      <c r="E118" s="418"/>
    </row>
    <row r="121" spans="2:5" ht="14.25" customHeight="1" x14ac:dyDescent="0.3"/>
    <row r="123" spans="2:5" ht="15" customHeight="1" x14ac:dyDescent="0.3"/>
    <row r="126" spans="2:5" ht="12" customHeight="1" x14ac:dyDescent="0.3"/>
    <row r="127" spans="2:5" ht="86.25" customHeight="1" x14ac:dyDescent="0.3"/>
    <row r="130" ht="13.5" customHeight="1" x14ac:dyDescent="0.3"/>
    <row r="135" ht="30" customHeight="1" x14ac:dyDescent="0.3"/>
    <row r="136" ht="2" customHeight="1" x14ac:dyDescent="0.3"/>
    <row r="137" ht="8.25" customHeight="1" x14ac:dyDescent="0.3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$K$1:$K$4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f1908bf9-2dc4-4e3d-b4b9-4cf147fe6e6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5F7D9A-AA53-4E21-9AA9-6B37C3246DF0}"/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Šimkūnienė</cp:lastModifiedBy>
  <cp:revision/>
  <cp:lastPrinted>2021-06-15T12:37:01Z</cp:lastPrinted>
  <dcterms:created xsi:type="dcterms:W3CDTF">2014-03-24T16:58:47Z</dcterms:created>
  <dcterms:modified xsi:type="dcterms:W3CDTF">2021-06-21T15:12:39Z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WorkbookGuid">
    <vt:lpwstr>c0382e1e-07fd-4cb4-b757-f4bdeee43814</vt:lpwstr>
  </property>
</Properties>
</file>