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usisiekimopaslaugos.sharepoint.com/sites/CompanyPrivate/ApskaitosSkyrius/Private/VKC/apie veiklą ir rezultatus/"/>
    </mc:Choice>
  </mc:AlternateContent>
  <xr:revisionPtr revIDLastSave="0" documentId="8_{5410C971-1E5E-402D-8B28-497910B8F06A}" xr6:coauthVersionLast="47" xr6:coauthVersionMax="47" xr10:uidLastSave="{00000000-0000-0000-0000-000000000000}"/>
  <workbookProtection workbookAlgorithmName="SHA-512" workbookHashValue="zHyylX6vrHnOzXpYaR19NzbzB6YbV9qVLwpHSxgc88mRh1AkxIjRJwZSGz+vMD5XUC0+EqO21pqZmdozHvq4Og==" workbookSaltValue="XVtSxjKuc8suSZ2zkk8BzA==" workbookSpinCount="100000" lockStructure="1"/>
  <bookViews>
    <workbookView xWindow="1350" yWindow="0" windowWidth="30945" windowHeight="20115" tabRatio="767" activeTab="5" xr2:uid="{00000000-000D-0000-FFFF-FFFF00000000}"/>
  </bookViews>
  <sheets>
    <sheet name="Finansiniai duomenys" sheetId="2" r:id="rId1"/>
    <sheet name="Finansiniai duomenys(2015-2016)" sheetId="17" state="hidden" r:id="rId2"/>
    <sheet name="Papildoma informacija" sheetId="20" r:id="rId3"/>
    <sheet name="Suteikta parama" sheetId="3" r:id="rId4"/>
    <sheet name="Specialieji įpareigojimai" sheetId="21" r:id="rId5"/>
    <sheet name="Dukterinės bendrovės" sheetId="18" r:id="rId6"/>
  </sheets>
  <definedNames>
    <definedName name="_xlnm._FilterDatabase" localSheetId="0" hidden="1">'Finansiniai duomenys'!$R$1:$V$1</definedName>
    <definedName name="_xlnm._FilterDatabase" localSheetId="2" hidden="1">'Papildoma informacija'!$B$31:$G$96</definedName>
    <definedName name="_xlnm.Print_Area" localSheetId="5">'Dukterinės bendrovės'!$B$2:$E$117</definedName>
    <definedName name="_xlnm.Print_Area" localSheetId="0">'Finansiniai duomenys'!$B$2:$E$130</definedName>
    <definedName name="_xlnm.Print_Area" localSheetId="1">'Finansiniai duomenys(2015-2016)'!$B$2:$E$149</definedName>
    <definedName name="_xlnm.Print_Area" localSheetId="2">'Papildoma informacija'!$B$2:$I$110</definedName>
    <definedName name="_xlnm.Print_Area" localSheetId="4">'Specialieji įpareigojimai'!$B$2:$S$77</definedName>
    <definedName name="_xlnm.Print_Area" localSheetId="3">'Suteikta parama'!$B$2:$M$93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6" i="2" l="1"/>
  <c r="H36" i="20"/>
  <c r="H47" i="20" s="1"/>
  <c r="F36" i="20"/>
  <c r="F47" i="20" s="1"/>
  <c r="H70" i="20"/>
  <c r="E21" i="21"/>
  <c r="F70" i="20" l="1"/>
  <c r="C11" i="2" l="1"/>
  <c r="C66" i="2" l="1"/>
  <c r="E42" i="2" l="1"/>
  <c r="C42" i="2"/>
  <c r="C10" i="2" l="1"/>
  <c r="C22" i="18"/>
  <c r="C8" i="18"/>
  <c r="C7" i="18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P20" i="2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Q17" i="21"/>
  <c r="Q20" i="21" s="1"/>
  <c r="R17" i="21"/>
  <c r="R20" i="21" s="1"/>
  <c r="F17" i="21"/>
  <c r="F20" i="21" s="1"/>
  <c r="H3" i="21" l="1"/>
  <c r="C4" i="20"/>
  <c r="C7" i="20" s="1"/>
  <c r="R52" i="21" l="1"/>
  <c r="R54" i="21" s="1"/>
  <c r="Q52" i="21"/>
  <c r="Q54" i="21" s="1"/>
  <c r="P52" i="21"/>
  <c r="P54" i="21" s="1"/>
  <c r="O52" i="21"/>
  <c r="O54" i="21" s="1"/>
  <c r="N52" i="21"/>
  <c r="N54" i="21" s="1"/>
  <c r="M52" i="21"/>
  <c r="M54" i="21" s="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P66" i="21" s="1"/>
  <c r="Q64" i="21"/>
  <c r="Q66" i="21" s="1"/>
  <c r="R64" i="21"/>
  <c r="R66" i="21" s="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7" i="21"/>
  <c r="D38" i="21"/>
  <c r="D36" i="21"/>
  <c r="D35" i="21"/>
  <c r="D33" i="21"/>
  <c r="D32" i="21"/>
  <c r="E32" i="21" s="1"/>
  <c r="D31" i="21"/>
  <c r="D24" i="21"/>
  <c r="D23" i="21"/>
  <c r="D22" i="21"/>
  <c r="D21" i="2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H4" i="21"/>
  <c r="E91" i="18"/>
  <c r="E100" i="18" l="1"/>
  <c r="C100" i="18"/>
  <c r="C91" i="18"/>
  <c r="E78" i="18"/>
  <c r="C78" i="18"/>
  <c r="E67" i="18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E20" i="18"/>
  <c r="C5" i="20" l="1"/>
  <c r="C6" i="20"/>
  <c r="E84" i="18"/>
  <c r="C60" i="18"/>
  <c r="C86" i="18" s="1"/>
  <c r="E60" i="18"/>
  <c r="E86" i="18" s="1"/>
  <c r="R1" i="2"/>
  <c r="C9" i="2" s="1"/>
  <c r="C83" i="2" l="1"/>
  <c r="E48" i="21" s="1"/>
  <c r="C109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36" i="2" l="1"/>
  <c r="C36" i="2"/>
  <c r="C96" i="2"/>
  <c r="E50" i="21" s="1"/>
  <c r="E96" i="2"/>
  <c r="E62" i="21" s="1"/>
  <c r="E115" i="2"/>
  <c r="C115" i="2"/>
  <c r="E109" i="2"/>
  <c r="E83" i="2"/>
  <c r="E60" i="21" s="1"/>
  <c r="E56" i="2"/>
  <c r="C56" i="2"/>
  <c r="E21" i="2"/>
  <c r="E17" i="21" l="1"/>
  <c r="E33" i="21"/>
  <c r="C39" i="2"/>
  <c r="C46" i="2" s="1"/>
  <c r="E39" i="2"/>
  <c r="E72" i="2"/>
  <c r="E59" i="21" s="1"/>
  <c r="C72" i="2"/>
  <c r="E47" i="21" s="1"/>
  <c r="C102" i="2"/>
  <c r="E102" i="2"/>
  <c r="E64" i="21" s="1"/>
  <c r="E37" i="21" l="1"/>
  <c r="E46" i="2"/>
  <c r="E52" i="21"/>
  <c r="C104" i="2"/>
  <c r="E36" i="21"/>
  <c r="E20" i="21"/>
  <c r="E38" i="21"/>
  <c r="C48" i="2"/>
  <c r="E23" i="21" s="1"/>
  <c r="E104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<sst xmlns="http://schemas.openxmlformats.org/spreadsheetml/2006/main" count="1376" uniqueCount="605">
  <si>
    <t>PATVIRTINTA
VšĮ Valdymo koordinavimo centro 
direktoriaus 2025 m. balandžio 8 d.
įsakymu Nr. IV-10</t>
  </si>
  <si>
    <t>UAB „Akmenės vandenys“</t>
  </si>
  <si>
    <t>Akmenės rajono savivaldybė</t>
  </si>
  <si>
    <t>Vandentvarka</t>
  </si>
  <si>
    <t>UAB „Naujosios Akmenės komunalininkas“</t>
  </si>
  <si>
    <t>Miesto priežiūros ir tvarkymo sektorius</t>
  </si>
  <si>
    <t>UAB Naujosios Akmenės autobusų parkas</t>
  </si>
  <si>
    <t>Viešasis transportas</t>
  </si>
  <si>
    <t>UAB „Dzūkijos vandenys“</t>
  </si>
  <si>
    <t>Alytaus miesto savivaldybė</t>
  </si>
  <si>
    <t>Viešinamos informacijos apie savivaldybių valdomų įmonių ir jų dukterinių bendrovių veiklą ir rezultatus forma</t>
  </si>
  <si>
    <t>UAB „Alytaus šilumos tinklai“</t>
  </si>
  <si>
    <t>Šilumos tinklai</t>
  </si>
  <si>
    <t>UAB „Alytaus butų ūkis“</t>
  </si>
  <si>
    <t>Įmonės pavadinimas</t>
  </si>
  <si>
    <t>SĮ „Susisiekimo paslaugos“</t>
  </si>
  <si>
    <t>UAB Alytaus regiono atliekų tvarkymo centras</t>
  </si>
  <si>
    <t>RATC</t>
  </si>
  <si>
    <t>Teisinė forma</t>
  </si>
  <si>
    <t>Akcinė bendrovė (AB)</t>
  </si>
  <si>
    <t>SĮ „Simno komunalininkas“</t>
  </si>
  <si>
    <t xml:space="preserve">Alytaus rajono savivaldybė </t>
  </si>
  <si>
    <t>-</t>
  </si>
  <si>
    <t>Įmonės kodas</t>
  </si>
  <si>
    <t>Uždaroji akcinė bendrovė (UAB)</t>
  </si>
  <si>
    <t>UAB „Anykščių vandenys“</t>
  </si>
  <si>
    <t xml:space="preserve">Anykščių rajono savivaldybė </t>
  </si>
  <si>
    <t>Sektorius</t>
  </si>
  <si>
    <t>Savivaldybės įmonė (SĮ</t>
  </si>
  <si>
    <t>UAB Anykščių komunalinis ūkis</t>
  </si>
  <si>
    <t xml:space="preserve">Daugiafunkcinių paslaugų teikimo sektorius </t>
  </si>
  <si>
    <t>Įmonės direktorius</t>
  </si>
  <si>
    <t xml:space="preserve">Loreta Levulytė-Staškevičienė </t>
  </si>
  <si>
    <t xml:space="preserve">Komunalinės paslaugos: vanduo (nurodyti laukelyje žemiau, ar įmonė tik nuomoja infrastruktūrą, ar pati teikia paslaugas galutiniams vartotojams) </t>
  </si>
  <si>
    <t>UAB „Anykščių šiluma“</t>
  </si>
  <si>
    <t>Komunalinės paslaugos: šilumos tinklai (nurodyti laukelyje žemiau, ar įmonė tik nuomoja infrastruktūrą, ar pati teikia paslaugas galutiniams vartotojams)</t>
  </si>
  <si>
    <t>UAB „Birštono vandentiekis“</t>
  </si>
  <si>
    <t xml:space="preserve">Birštono savivaldybė </t>
  </si>
  <si>
    <t>Lentelės užpildymo dieną</t>
  </si>
  <si>
    <t>Butų ūkiai</t>
  </si>
  <si>
    <t>UAB „Birštono šiluma“</t>
  </si>
  <si>
    <t>Akcininkų sąrašas</t>
  </si>
  <si>
    <t>5 didžiausi akcininkai</t>
  </si>
  <si>
    <t>Valdoma akcijų dalis</t>
  </si>
  <si>
    <t>Komunalinės paslaugos: kita (nurodykite laukelyje žemiau)</t>
  </si>
  <si>
    <t>AB Birštono sanatorija „Versmė“</t>
  </si>
  <si>
    <t>Kita</t>
  </si>
  <si>
    <t>Akcininkas Nr.1</t>
  </si>
  <si>
    <t>Vilniaus miesto savivaldybė</t>
  </si>
  <si>
    <t>Atliekos ir šalinimo paslaugos</t>
  </si>
  <si>
    <t>SĮ Biržų agrolaboratorija</t>
  </si>
  <si>
    <t xml:space="preserve">Biržų rajono savivaldybė </t>
  </si>
  <si>
    <t>Akcininkas Nr.2</t>
  </si>
  <si>
    <t>UAB Biržų autobusų parkas</t>
  </si>
  <si>
    <t>Akcininkas Nr.3</t>
  </si>
  <si>
    <t>Kitos transporto paslaugos</t>
  </si>
  <si>
    <t>UAB „Biržų šilumos tinklai“</t>
  </si>
  <si>
    <t>Akcininkas Nr.4</t>
  </si>
  <si>
    <t>Statyba ir architektūra</t>
  </si>
  <si>
    <t>UAB „Biržų vandenys“</t>
  </si>
  <si>
    <t>Akcininkas Nr.5</t>
  </si>
  <si>
    <t>Sveikatos priežiūros paslaugos</t>
  </si>
  <si>
    <t>AB „Druskininkų šilumos tinklai“</t>
  </si>
  <si>
    <t xml:space="preserve">Druskininkų savivaldybė </t>
  </si>
  <si>
    <t>Kiti akcininkai</t>
  </si>
  <si>
    <t>Kitų akcininkų valdoma dalis</t>
  </si>
  <si>
    <t>Leidyba</t>
  </si>
  <si>
    <t>UAB „Druskininkų vandenys“</t>
  </si>
  <si>
    <t>Kita (nurodyti laukelyje žemiau pagrindines veiklos sritis)</t>
  </si>
  <si>
    <t>UAB „Druskininkų sveikatinimo ir poilsio centras AQUA“</t>
  </si>
  <si>
    <t>Savivaldybei priklausanti dalis (%)</t>
  </si>
  <si>
    <t>UAB „Druskininkų butų ūkis“</t>
  </si>
  <si>
    <t>Butų ūkis</t>
  </si>
  <si>
    <t>Turtines ir neturtines teisės ir pareigas įmonėje / bendrovėje įgyvendinanti institucija (arba didžiausią akcijų dalį valdanti institucija)</t>
  </si>
  <si>
    <t>UAB Elektrėnų autobusų parkas</t>
  </si>
  <si>
    <t xml:space="preserve">Elektrėnų savivaldybė </t>
  </si>
  <si>
    <t>UAB „Elektrėnų komunalinis ūkis“</t>
  </si>
  <si>
    <t>Ar bendrovė turi kontroliuojamų įmonių? (pildo tik akcinės bendrovės ir uždarosios akcinės bendrovės)</t>
  </si>
  <si>
    <t>Ne</t>
  </si>
  <si>
    <t>UAB „Didžiasalio komunalinės paslaugos“</t>
  </si>
  <si>
    <t>Ignalinos rajono savivaldybė</t>
  </si>
  <si>
    <t>Nurodykite bendrovės kontroliuojamas įmones (pildoma, jei bendrovė turi kontroliuojamų įmonių)</t>
  </si>
  <si>
    <t>UAB Ignalinos butų ūkis</t>
  </si>
  <si>
    <t>UAB Ignalinos šilumos tinklai</t>
  </si>
  <si>
    <t>LENTELĖSE DUOMENYS PATEIKIAMI TŪKSTANČIAIS EURŲ (JEI NENURODYTA KITAIP), VIENO SKAIČIAUS PO KABLELIO TIKSLUMU</t>
  </si>
  <si>
    <t xml:space="preserve">SĮ „Kompata“ </t>
  </si>
  <si>
    <t>Kur įmanoma, duomenys pateikiami augimo (agregavimo) principu</t>
  </si>
  <si>
    <t>UAB „Jonavos paslaugos“</t>
  </si>
  <si>
    <t>Jonavos rajono savivaldybė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</si>
  <si>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</si>
  <si>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„Jonavos vandenys“</t>
  </si>
  <si>
    <t>Lentelėse turi būti pateikiami audituoti metiniai duomenys</t>
  </si>
  <si>
    <t>UAB „Jonavos autobusai“</t>
  </si>
  <si>
    <t>Pelno (nuostolių) ataskaita</t>
  </si>
  <si>
    <t>Praėjęs ataskaitinis laikotarpis 2023 m.</t>
  </si>
  <si>
    <t>Ataskaitinis laikotarpis 2024 m.</t>
  </si>
  <si>
    <t>UAB „Jonavos šilumos tinklai“</t>
  </si>
  <si>
    <t>Pardavimo pajamos</t>
  </si>
  <si>
    <t>UAB „Joniškio vandenys“</t>
  </si>
  <si>
    <t>Joniškio rajono savivaldybė</t>
  </si>
  <si>
    <t>Pardavimo savikaina</t>
  </si>
  <si>
    <t>UAB „Joniškio butų ūkis“</t>
  </si>
  <si>
    <t>Bendrasis pelnas (nuostoliai)</t>
  </si>
  <si>
    <t>UAB „Joniškio autobusų parkas“</t>
  </si>
  <si>
    <t>Pardavimo sąnaudos</t>
  </si>
  <si>
    <t>UAB „Jurbarko komunalininkas“</t>
  </si>
  <si>
    <t xml:space="preserve">Jurbarko rajono savivaldybė </t>
  </si>
  <si>
    <t>Bendrosios ir administracinės sąnaudos</t>
  </si>
  <si>
    <t>UAB „Jurbarko autobusų parkas“</t>
  </si>
  <si>
    <t>Veiklos pelnas (nuostoliai)</t>
  </si>
  <si>
    <t>UAB „Jurbarko vandenys“</t>
  </si>
  <si>
    <t>Dotacijos, susijusios su pajamomis</t>
  </si>
  <si>
    <t>SĮ „Jurbarko planas“</t>
  </si>
  <si>
    <t>Kitos veiklos rezultatai</t>
  </si>
  <si>
    <t>UAB „Kaišiadorių vandenys“</t>
  </si>
  <si>
    <t>Kaišiadorių rajono savivaldybė</t>
  </si>
  <si>
    <t>Finansinė ir investicinė veikla</t>
  </si>
  <si>
    <t>UAB „Kaišiadorių šiluma“</t>
  </si>
  <si>
    <t>Pajamos</t>
  </si>
  <si>
    <t>SĮ „Kaišiadorių paslaugos“</t>
  </si>
  <si>
    <t>Sąnaudos</t>
  </si>
  <si>
    <t>UAB „Kalvarijos komunalininkas“</t>
  </si>
  <si>
    <t xml:space="preserve">Kalvarijos savivaldybė </t>
  </si>
  <si>
    <t>-Iš jų: Palūkanų sąnaudos</t>
  </si>
  <si>
    <t>AB „Kauno energija“</t>
  </si>
  <si>
    <t>Kauno miesto savivaldybė</t>
  </si>
  <si>
    <t>Pelnas (nuostoliai) prieš apmokestinimą</t>
  </si>
  <si>
    <t>UAB „Kauno autobusai“</t>
  </si>
  <si>
    <t>Pelno mokestis</t>
  </si>
  <si>
    <t>UAB „Kauno vandenys“</t>
  </si>
  <si>
    <t>Grynasis pelnas (nuostoliai)</t>
  </si>
  <si>
    <t>UAB „Švara ID“</t>
  </si>
  <si>
    <t>UAB „Kauno švara“</t>
  </si>
  <si>
    <t>UAB „Kauno gatvių apšvietimas“</t>
  </si>
  <si>
    <t>Balansas</t>
  </si>
  <si>
    <t>UAB „Stoties turgus“</t>
  </si>
  <si>
    <t>Nematerialusis turtas</t>
  </si>
  <si>
    <t>UAB „Centrinis knygynas“</t>
  </si>
  <si>
    <t>Materialusis turtas</t>
  </si>
  <si>
    <t>UAB „Laboratorinių bandymų centras“</t>
  </si>
  <si>
    <t>Finansinis turtas</t>
  </si>
  <si>
    <t>UAB Kauno butų ūkis</t>
  </si>
  <si>
    <t>Kitas ilgalaikis turtas</t>
  </si>
  <si>
    <t>Kauno SĮ „Kapinių priežiūra“</t>
  </si>
  <si>
    <t>Ilgalaikis turtas</t>
  </si>
  <si>
    <t>UAB „Kauno planas“</t>
  </si>
  <si>
    <t>UAB „Giraitės vandenys“</t>
  </si>
  <si>
    <t>Kauno rajono savivaldybė</t>
  </si>
  <si>
    <t>Atsargos</t>
  </si>
  <si>
    <t>UAB Komunalinių paslaugų centras</t>
  </si>
  <si>
    <t>Per vienerius metus gautinos sumos</t>
  </si>
  <si>
    <t>UAB „Kazlų Rūdos energija“</t>
  </si>
  <si>
    <t>Kazlų Rūdos savivaldybė</t>
  </si>
  <si>
    <t>-Iš jų: Pirkėjų skolos</t>
  </si>
  <si>
    <t>UAB „Kėdbusas“</t>
  </si>
  <si>
    <t>Kėdainių rajono savivaldybė</t>
  </si>
  <si>
    <t>Trumpalaikės investicijos, iš jų:</t>
  </si>
  <si>
    <t>UAB „Kėdainių butai“</t>
  </si>
  <si>
    <t xml:space="preserve">               - Terminuotieji indėliai</t>
  </si>
  <si>
    <t>UAB „Kėdainių vandenys“</t>
  </si>
  <si>
    <t xml:space="preserve">               - Vyriausybės vertybiniai popieriai</t>
  </si>
  <si>
    <t>UAB „Kelmės vanduo“</t>
  </si>
  <si>
    <t xml:space="preserve">Kelmės rajono savivaldybė </t>
  </si>
  <si>
    <t xml:space="preserve">               - Kitos trumpalaikės investicijos</t>
  </si>
  <si>
    <t>UAB „Kelmės autobusų parkas“</t>
  </si>
  <si>
    <t>Pinigai ir pinigų ekvivalentai</t>
  </si>
  <si>
    <t>UAB Kelmės vietinis ūkis</t>
  </si>
  <si>
    <t>Trumpalaikis turtas</t>
  </si>
  <si>
    <t>AB „Klaipėdos vanduo“</t>
  </si>
  <si>
    <t xml:space="preserve">Klaipėdos miesto savivaldybė </t>
  </si>
  <si>
    <t>AB „Klaipėdos energija“</t>
  </si>
  <si>
    <t>Ateinančių laikotarpių sąnaudos ir sukauptos pajamos</t>
  </si>
  <si>
    <t>UAB Klaipėdos regiono atliekų tvarkymo centras</t>
  </si>
  <si>
    <t>UAB „Klaipėdos paslaugos“</t>
  </si>
  <si>
    <t>Ilgalaikis turtas, laikomas pardavimui</t>
  </si>
  <si>
    <t>UAB „Naujasis turgus“</t>
  </si>
  <si>
    <t>UAB „Debreceno vaistinė“</t>
  </si>
  <si>
    <t>Turto iš viso</t>
  </si>
  <si>
    <t>UAB „Klaipėdos rajono energija“ </t>
  </si>
  <si>
    <t xml:space="preserve">Klaipėdos rajono savivaldybė </t>
  </si>
  <si>
    <t>UAB „Gargždų turgus“ </t>
  </si>
  <si>
    <t>Kapitalas (jeigu įmonės teisinė forma yra AB ar UAB) / Įmonės savininko kapitalas (jeigu įmonės teisinė forma yra SĮ)</t>
  </si>
  <si>
    <t>SĮ „Kretingos komunalininkas“</t>
  </si>
  <si>
    <t xml:space="preserve">Kretingos rajono savivaldybė </t>
  </si>
  <si>
    <t>-Iš jo: Įstatinio (pasirašytojo) kapitalo dalis</t>
  </si>
  <si>
    <t>UAB „Kretingos vandenys“</t>
  </si>
  <si>
    <t>Turtą, kuris pagal įstatymus gali būti tik valstybės nuosavybė, atitinkantis kapitalas</t>
  </si>
  <si>
    <t>UAB Kretingos autobusų parkas</t>
  </si>
  <si>
    <t>Centralizuotai valdomą valstybės turtą atitinkantis kapitalas</t>
  </si>
  <si>
    <t>UAB Kretingos šilumos tinklai</t>
  </si>
  <si>
    <t>Akcijų priedai</t>
  </si>
  <si>
    <t>UAB „Kupiškio autobusų parkas“</t>
  </si>
  <si>
    <t xml:space="preserve">Kupiškio rajono savivaldybė </t>
  </si>
  <si>
    <t>Perkainojimo rezervas (rezultatai)</t>
  </si>
  <si>
    <t>UAB „Kupiškio komunalininkas“</t>
  </si>
  <si>
    <t>Rezervai</t>
  </si>
  <si>
    <t>UAB „Kupiškio vandenys“</t>
  </si>
  <si>
    <t>-Iš jų: Privalomasis rezervas</t>
  </si>
  <si>
    <t>UAB „Lazdijų šiluma“</t>
  </si>
  <si>
    <t xml:space="preserve">Lazdijų rajono savivaldybė </t>
  </si>
  <si>
    <t>Nepaskirstytasis pelnas (nuostoliai)</t>
  </si>
  <si>
    <t>UAB „Lazdijų vanduo“</t>
  </si>
  <si>
    <t>Nuosavas kapitalas</t>
  </si>
  <si>
    <t>UAB „Marijampolės autobusų parkas“</t>
  </si>
  <si>
    <t xml:space="preserve">Marijampolės savivaldybė </t>
  </si>
  <si>
    <t>UAB „Marijampolės šilumos tinklai“</t>
  </si>
  <si>
    <t>Dotacijos, subsidijos</t>
  </si>
  <si>
    <t>UAB „Sūduvos vandenys“</t>
  </si>
  <si>
    <t>UAB Marijampolės apskrities atliekų tvarkymo centras</t>
  </si>
  <si>
    <t>Atidėjiniai</t>
  </si>
  <si>
    <t>UAB „Mažeikių šilumos tinklai“</t>
  </si>
  <si>
    <t>Mažeikių rajono savivaldybė</t>
  </si>
  <si>
    <t>UAB „Mažeikių vandenys“</t>
  </si>
  <si>
    <t>Po vienų metų mokėtinos sumos ir kiti ilgalaikiai įsipareigojimai</t>
  </si>
  <si>
    <t>UAB „Telšių regiono atliekų tvarkymo centras“</t>
  </si>
  <si>
    <t>-Iš jų: Skolos tiekėjams</t>
  </si>
  <si>
    <t>UAB „Tavo pastogė“</t>
  </si>
  <si>
    <t>-Iš jų: Ilgalaikės finansinės skolos</t>
  </si>
  <si>
    <t>UAB „Mažeikių autobusų parkas“</t>
  </si>
  <si>
    <t>Per vienus metus mokėtinos sumos ir kiti trumpalaikiai įsipareigojimai</t>
  </si>
  <si>
    <t>UAB „Mažeikių komunalinis ūkis“</t>
  </si>
  <si>
    <t>UAB Molėtų autobusų parkas</t>
  </si>
  <si>
    <t>Molėtų rajono savivaldybė</t>
  </si>
  <si>
    <t>-Iš jų: Ilgalaikių finansinių skolų einamųjų metų dalis</t>
  </si>
  <si>
    <t>UAB „Molėtų šiluma“</t>
  </si>
  <si>
    <t xml:space="preserve"> Trumpalaikės finansinės skolos</t>
  </si>
  <si>
    <t>UAB Molėtų švara</t>
  </si>
  <si>
    <t>Mokėtinos sumos ir kiti įsipareigojimai</t>
  </si>
  <si>
    <t>UAB Molėtų vanduo</t>
  </si>
  <si>
    <t>UAB „Neringos komunalininkas“</t>
  </si>
  <si>
    <t>Neringos savivaldybė</t>
  </si>
  <si>
    <t>Veikla sustabdyta</t>
  </si>
  <si>
    <t>Sukauptos sąnaudos ir ateinančių laikotarpių pajamos</t>
  </si>
  <si>
    <t>UAB „Neringos energija“</t>
  </si>
  <si>
    <t>UAB „Neringos vanduo“</t>
  </si>
  <si>
    <t>Įsipareigojimai, susiję su ilgalaikiu turtu, laikomu pardavimui</t>
  </si>
  <si>
    <t>UAB „Pagėgių komunalinis ūkis“</t>
  </si>
  <si>
    <t>Pagėgių savivaldybė</t>
  </si>
  <si>
    <t>UAB „Pakruojo komunalininkas“</t>
  </si>
  <si>
    <t xml:space="preserve">Pakruojo rajono savivaldybė </t>
  </si>
  <si>
    <t>Nuosavo kapitalo ir įsipareigojimų iš viso</t>
  </si>
  <si>
    <t>UAB „Pakruojo šiluma“</t>
  </si>
  <si>
    <t>UAB „Pakruojo vandentiekis“</t>
  </si>
  <si>
    <t>Ar balansas susibalansuoja?</t>
  </si>
  <si>
    <t>UAB „Pakruojo autotransportas“</t>
  </si>
  <si>
    <t>UAB „Palangos vandenys“</t>
  </si>
  <si>
    <t>Palangos miesto savivaldybė</t>
  </si>
  <si>
    <t>Įmonės teisės ir įsipareigojimai, nenurodyti balanse</t>
  </si>
  <si>
    <t>UAB „Palangos komunalinis ūkis“</t>
  </si>
  <si>
    <t>UAB „Palangos šilumos tinklai“</t>
  </si>
  <si>
    <t>UAB „Palangos Klevas“</t>
  </si>
  <si>
    <t>Kita informacija</t>
  </si>
  <si>
    <t>SĮ „Šventosios jūrų uosto direkcija“</t>
  </si>
  <si>
    <t>Nusidėvėjimas ir amortizacija, įskaičiuoti į ataskaitinio laikotarpio pelno (nuostolių) ataskaitą</t>
  </si>
  <si>
    <t>1.008,0</t>
  </si>
  <si>
    <t>Taip</t>
  </si>
  <si>
    <t>AB „Panevėžio energija“</t>
  </si>
  <si>
    <t>Panevėžio miesto savivaldybė</t>
  </si>
  <si>
    <t>Investicijos į ilgalaikį turtą</t>
  </si>
  <si>
    <t>UAB „Aukštaitijos vandenys“</t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</si>
  <si>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</si>
  <si>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AB „Panevėžio specialus autotransportas“</t>
  </si>
  <si>
    <t>Skirstant ataskaitinio laikotarpio pelną akcininkams paskirti dividendai (arba savininkui paskirta pelno įmoka, jei pildoma SĮ)</t>
  </si>
  <si>
    <t>UAB „Panevėžio autobusų parkas“</t>
  </si>
  <si>
    <t>AB „Panevėžio butų ūkis“</t>
  </si>
  <si>
    <t>Informacija apie darbuotojus</t>
  </si>
  <si>
    <t>UAB „Panevėžio gatvės“</t>
  </si>
  <si>
    <t>Darbuotojų skaičius laikotarpio pabaigoje</t>
  </si>
  <si>
    <t>UAB „Grauduva“</t>
  </si>
  <si>
    <t>Iš jų: administracijos darbuotojų skaičius laikotarpio pabaigoje</t>
  </si>
  <si>
    <t>UAB „Panevėžio būstas“</t>
  </si>
  <si>
    <t xml:space="preserve">    Vidutinis darbuotojų skaičius</t>
  </si>
  <si>
    <t>UAB Panevėžio regiono atliekų tvarkymo centras</t>
  </si>
  <si>
    <t>Vidutinis darbuotojų amžius</t>
  </si>
  <si>
    <t>UAB „Pasvalio vandenys“</t>
  </si>
  <si>
    <t>Pasvalio rajono savivaldybė</t>
  </si>
  <si>
    <t>Pastabos</t>
  </si>
  <si>
    <t>UAB „Pasvalio autobusų parkas“</t>
  </si>
  <si>
    <t>Jei turite pastabų dėl užpildytos informacijos, pateikite jas čia:</t>
  </si>
  <si>
    <t>2024 m. eilutėje "Trumpalaikis turtas" iš viso blogai susumuoja bendrą skaičių (nesusumuoja Pinigai ir pinigų ekv.), todėl balansas nesueina.</t>
  </si>
  <si>
    <t>UAB „Pasvalio knygos“</t>
  </si>
  <si>
    <t>UAB „Pasvalio butų ūkis“</t>
  </si>
  <si>
    <t>SĮ „Plungės būstas“</t>
  </si>
  <si>
    <t>Plungės rajono savivaldybė</t>
  </si>
  <si>
    <t>UAB „Plungės autobusų parkas“</t>
  </si>
  <si>
    <t>Informacija apie lentelės duomenų tikrumą patvirtinantį asmenį</t>
  </si>
  <si>
    <t>UAB „Plungės šilumos tinklai“</t>
  </si>
  <si>
    <t>Lentelės duomenų patvirtinimo data</t>
  </si>
  <si>
    <t>UAB „Plungės vandenys“</t>
  </si>
  <si>
    <t>Atsakingas asmuo (vardas, pavardė, pareigos)</t>
  </si>
  <si>
    <t>Vyr. buhalterė Indrė Putnienė</t>
  </si>
  <si>
    <t>UAB „Prienų šilumos tinklai“</t>
  </si>
  <si>
    <t xml:space="preserve">Prienų rajono savivaldybė </t>
  </si>
  <si>
    <t>Atsakingo asmens kontaktiniai duomenys (telefono nr. ir elektroninio pašto adresas)</t>
  </si>
  <si>
    <t>Indre.Putniene@judu.lt, +370 658 22 623</t>
  </si>
  <si>
    <t>UAB „Prienų vandenys“</t>
  </si>
  <si>
    <t xml:space="preserve">Atsakingo asmens parašas (reikalingas tik skenuotoje versijoje) arba elektroninis parašas </t>
  </si>
  <si>
    <t>UAB „Prienų butų ūkis“</t>
  </si>
  <si>
    <t>UAB „Radviliškio autobusų parkas“</t>
  </si>
  <si>
    <t>Radviliškio rajono savivaldybė</t>
  </si>
  <si>
    <t>UAB „Radviliškio šiluma“</t>
  </si>
  <si>
    <t>UAB „Radviliškio vanduo“</t>
  </si>
  <si>
    <t>UAB „Raseinių šilumos tinklai“</t>
  </si>
  <si>
    <t>Raseinių rajono savivaldybė</t>
  </si>
  <si>
    <t>UAB „Raseinių vandenys“</t>
  </si>
  <si>
    <t>UAB „Raseinių autobusų parkas“</t>
  </si>
  <si>
    <t>UAB „Raseinių komunalinės paslaugos“</t>
  </si>
  <si>
    <t>UAB „Rietavo komunalinis ūkis“</t>
  </si>
  <si>
    <t xml:space="preserve">Rietavo savivaldybė </t>
  </si>
  <si>
    <t>UAB „Rokiškio vandenys“</t>
  </si>
  <si>
    <t xml:space="preserve">Rokiškio rajono savivaldybė </t>
  </si>
  <si>
    <t>UAB „Rokiškio autobusų parkas“</t>
  </si>
  <si>
    <t>AB „Rokiškio komunalininkas“</t>
  </si>
  <si>
    <t>UAB „Skuodo šiluma“</t>
  </si>
  <si>
    <t xml:space="preserve">Skuodo rajono savivaldybė </t>
  </si>
  <si>
    <t>UAB „Skuodo vandenys“</t>
  </si>
  <si>
    <t>UAB „Skuodo autobusai“</t>
  </si>
  <si>
    <t>UAB „Šakių šilumos tinklai“</t>
  </si>
  <si>
    <t xml:space="preserve">Šakių rajono savivaldybė </t>
  </si>
  <si>
    <t>UAB „Šakių vandenys“</t>
  </si>
  <si>
    <t>UAB „Šakių autobusų parkas“</t>
  </si>
  <si>
    <t>UAB „Šakių laidotuvių namai“</t>
  </si>
  <si>
    <t>UAB „Šalčininkų autobusų parkas“</t>
  </si>
  <si>
    <t>Šalčininkų rajono savivaldybė</t>
  </si>
  <si>
    <t>UAB „Eišiškių komunalinis ūkis“</t>
  </si>
  <si>
    <t>UAB „Tvarkyba“</t>
  </si>
  <si>
    <t>UAB „Šalčininkų šilumos tinklai“</t>
  </si>
  <si>
    <t>UAB „Šiaulių vandenys“</t>
  </si>
  <si>
    <t xml:space="preserve">Šiaulių miesto savivaldybė 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</si>
  <si>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</si>
  <si>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</si>
  <si>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</si>
  <si>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</si>
  <si>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</si>
  <si>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</si>
  <si>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Šiaulių rajono savivaldybė</t>
  </si>
  <si>
    <t>UAB „Kuršėnų vandenys“</t>
  </si>
  <si>
    <t>UAB Kuršėnų autobusų parkas</t>
  </si>
  <si>
    <t>UAB „Šilalės vandenys“</t>
  </si>
  <si>
    <t>Šilalės rajono savivaldybė</t>
  </si>
  <si>
    <t>UAB „Šilalės šilumos tinklai“</t>
  </si>
  <si>
    <t>UAB „Šilalės autobusų parkas“</t>
  </si>
  <si>
    <t>UAB „Gedmina“</t>
  </si>
  <si>
    <t>UAB „Šilutės šilumos tinklai“</t>
  </si>
  <si>
    <t xml:space="preserve">Šilutės rajono savivaldybė </t>
  </si>
  <si>
    <t>UAB „Šilutės vandenys“</t>
  </si>
  <si>
    <t>UAB „Šilutės autobusų parkas“</t>
  </si>
  <si>
    <t>UAB „Širvintų šiluma“</t>
  </si>
  <si>
    <t>Širvintų rajono savivaldybė</t>
  </si>
  <si>
    <t>UAB „Širvintų vandenys“</t>
  </si>
  <si>
    <t>UAB „Širvintų knygynas“</t>
  </si>
  <si>
    <t>UAB „Širvintos verslui ir laisvalaikiui“</t>
  </si>
  <si>
    <t>UAB „Širvintų autobusų parkas“</t>
  </si>
  <si>
    <t>UAB „Švenčionių komunalinis centras"</t>
  </si>
  <si>
    <t xml:space="preserve">Švenčionių rajono savivaldybė </t>
  </si>
  <si>
    <t>SĮ „Švenčionių planas“</t>
  </si>
  <si>
    <t>UAB Tauragės autobusų parkas</t>
  </si>
  <si>
    <t>Tauragės rajono savivaldybė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</si>
  <si>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</si>
  <si>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</si>
  <si>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</si>
  <si>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</si>
  <si>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</si>
  <si>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Telšių rajono savivaldybė</t>
  </si>
  <si>
    <t>UAB „Telšių vandenys“</t>
  </si>
  <si>
    <t>UAB „Telšių šilumos tinklai“</t>
  </si>
  <si>
    <t>SĮ Telšių butų ūkis</t>
  </si>
  <si>
    <t>UAB „Trakų vandenys“</t>
  </si>
  <si>
    <t>Trakų rajono savivaldybė</t>
  </si>
  <si>
    <t>UAB „Trakų paslaugos“</t>
  </si>
  <si>
    <t>UAB „Ukmergės autobusų parkas“</t>
  </si>
  <si>
    <t xml:space="preserve">Ukmergės rajono savivaldybė </t>
  </si>
  <si>
    <t>UAB „Ukmergės butų ūkis“</t>
  </si>
  <si>
    <t>UAB „Ukmergės šiluma“</t>
  </si>
  <si>
    <t>UAB „Ukmergės vandenys“</t>
  </si>
  <si>
    <t>UAB „Utenos šilumos tinklai“</t>
  </si>
  <si>
    <t xml:space="preserve">Utenos rajono savivaldybė 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</si>
  <si>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</si>
  <si>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</si>
  <si>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</si>
  <si>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</si>
  <si>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</si>
  <si>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</si>
  <si>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 xml:space="preserve">Varėnos rajono savivaldybė </t>
  </si>
  <si>
    <t>UAB „Varėnos šiluma“</t>
  </si>
  <si>
    <t>UAB „Varėnos vandenys“</t>
  </si>
  <si>
    <t>UAB „Varėnos autobusų parkas“</t>
  </si>
  <si>
    <t>UAB „Vilkaviškio vandenys“</t>
  </si>
  <si>
    <t>Vilkaviškio rajono savivaldybė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</si>
  <si>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</si>
  <si>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</si>
  <si>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</si>
  <si>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</si>
  <si>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AB „Vilniaus šilumos tinklai“</t>
  </si>
  <si>
    <t>UAB „Vilniaus vandenys“</t>
  </si>
  <si>
    <t>UAB „Vilniaus viešasis transportas“</t>
  </si>
  <si>
    <t>UAB „Grinda“</t>
  </si>
  <si>
    <t>UAB „Vilniaus vystymo kompanija“</t>
  </si>
  <si>
    <t>SĮ „Vilniaus miesto būstas“</t>
  </si>
  <si>
    <t>UAB „Vilniaus apšvietimas“</t>
  </si>
  <si>
    <t>UAB „VAATC“</t>
  </si>
  <si>
    <t>UAB „ID Vilnius“</t>
  </si>
  <si>
    <t>SĮ „Vilniaus atliekų sistemos administratorius“</t>
  </si>
  <si>
    <t>UAB „Nemenčinės komunalininkas“</t>
  </si>
  <si>
    <t>Vilniaus rajono savivaldybė</t>
  </si>
  <si>
    <t>UAB „Nemėžio komunalininkas“</t>
  </si>
  <si>
    <t>SĮ Vilniaus rajono autobusų parkas</t>
  </si>
  <si>
    <t>UAB „Visagino būstas“</t>
  </si>
  <si>
    <t xml:space="preserve">Visagino savivaldybė </t>
  </si>
  <si>
    <t>UAB „Visagino energija“</t>
  </si>
  <si>
    <t>UAB „Zarasų būstas“</t>
  </si>
  <si>
    <t xml:space="preserve">Zarasų rajono savivaldybė 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</si>
  <si>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</si>
  <si>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</si>
  <si>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</si>
  <si>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Savivaldybės įmonė (SĮ)</t>
  </si>
  <si>
    <t>Įmonės teisinis statusas</t>
  </si>
  <si>
    <t>reorganizuojamas</t>
  </si>
  <si>
    <t>dalyvaujantis reorganizavime</t>
  </si>
  <si>
    <t>pertvarkomas</t>
  </si>
  <si>
    <t>restruktūrizuojamas</t>
  </si>
  <si>
    <t>bankrutuojantis</t>
  </si>
  <si>
    <t>bankrutavęs</t>
  </si>
  <si>
    <t>likviduojamas</t>
  </si>
  <si>
    <t>inicijuojantis Europos bendrovės steigimą jungimo būdu</t>
  </si>
  <si>
    <t>inicijuojantis Europos bendrovės steigimą valdymo (holdingo) būdu</t>
  </si>
  <si>
    <t>Europos bendrovė, kurios buveinė perkeliama</t>
  </si>
  <si>
    <t>dalyvaujantis atskyrime</t>
  </si>
  <si>
    <t>Įmonės įsteigimo data</t>
  </si>
  <si>
    <t>Sektorius, kuriame veikia įmonė</t>
  </si>
  <si>
    <t>Įmonės direktorius (generalinis direktorius)</t>
  </si>
  <si>
    <t>Įmonės vyr. finansininkas (vyr. buhalteris)</t>
  </si>
  <si>
    <t>Komunalinės paslaugos: kita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</si>
  <si>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</si>
  <si>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</si>
  <si>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</si>
  <si>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</si>
  <si>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</si>
  <si>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</si>
  <si>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Kitas trumpalaikis turtas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</si>
  <si>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</si>
  <si>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</si>
  <si>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</si>
  <si>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</si>
  <si>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</si>
  <si>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</si>
  <si>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</si>
  <si>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</si>
  <si>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</si>
  <si>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</si>
  <si>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Bendros darbo apmokėjimo lėšos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</si>
  <si>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</si>
  <si>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Atsakingo asmens parašas (reikalingas tik skenuotoje versijoje)</t>
  </si>
  <si>
    <t>FORMOS PILDYMO TAISYKLĖS</t>
  </si>
  <si>
    <t>Viešinamos informacijos apie savivaldybių valdomų įmonių ir jų dukterinių bendrovių veiklą ir rezultatus formos</t>
  </si>
  <si>
    <r>
      <t xml:space="preserve">PRAŠOME VISŲ ĮMONIŲ UŽPILDYTI ŽEMIAU ESANČIAS "INFORMACIJOS APIE ĮMONĖS VALDYSENĄ" IR "PARDAVIMO PAJAMŲ STRUKTŪRA" LENTELES
</t>
    </r>
    <r>
      <rPr>
        <b/>
        <u/>
        <sz val="9"/>
        <color rgb="FFFF0000"/>
        <rFont val="Calibri"/>
        <family val="2"/>
        <charset val="186"/>
        <scheme val="minor"/>
      </rPr>
      <t>RATC, ŠILUMOS TINKLŲ, VANDENTVARKOS IR VIEŠOJO TRANSPORTO  SEKTORIAUS ĮMONIŲ</t>
    </r>
    <r>
      <rPr>
        <sz val="9"/>
        <color rgb="FFFF0000"/>
        <rFont val="Calibri"/>
        <family val="2"/>
        <charset val="186"/>
        <scheme val="minor"/>
      </rPr>
      <t xml:space="preserve"> PRAŠOME PAPILDOMAI UŽPILDYTI </t>
    </r>
    <r>
      <rPr>
        <b/>
        <u/>
        <sz val="9"/>
        <color rgb="FFFF0000"/>
        <rFont val="Calibri"/>
        <family val="2"/>
        <charset val="186"/>
        <scheme val="minor"/>
      </rPr>
      <t>ATITINKAMAI PAVADINTAS LENTELES</t>
    </r>
    <r>
      <rPr>
        <sz val="9"/>
        <color rgb="FFFF0000"/>
        <rFont val="Calibri"/>
        <family val="2"/>
        <charset val="186"/>
        <scheme val="minor"/>
      </rPr>
      <t xml:space="preserve">
</t>
    </r>
  </si>
  <si>
    <t xml:space="preserve">Informacija apie Įmonės valdyseną </t>
  </si>
  <si>
    <t>Ar per paskutinius 4 metus įmonei buvo pateiktas (arba atnaujintas) patvirtintas raštas dėl valstybės lūkesčių (lūkesčių raštas)?</t>
  </si>
  <si>
    <t>Prašome įrašyti naujausio lūkesčių rašto datą</t>
  </si>
  <si>
    <t>Ar lūkesčių rašte nustatyti finansiniai tikslai?</t>
  </si>
  <si>
    <t>Ar šiuo metu galiojantis lūkesčių raštas yra aktualus ir atitinka savivaldybės komunikuojamus lūkesčius ar verslo aplinką?</t>
  </si>
  <si>
    <t xml:space="preserve">Ar įmonė turi patvirtintą Strateginį veiklos planą? </t>
  </si>
  <si>
    <t>Jei įmonė viešina savo strateginį veiklos planą svetainėje, prašome pateikti nuorodą</t>
  </si>
  <si>
    <t>https://judu.lt/wp-content/uploads/2021/06/SISP_strategija_2030.pdf</t>
  </si>
  <si>
    <t>Jei įmonė strateginį veiklos planą turi, kada jis buvo patvirtintas?</t>
  </si>
  <si>
    <t>Kas kiek laiko yra atnaujinamas strateginis veiklos planas?</t>
  </si>
  <si>
    <t>Kas tvirtina strateginį veiklos planą?</t>
  </si>
  <si>
    <t>Kaip dažnai yra atliekamas strateginio veiklos plano įgyvendinimo vertinimas?</t>
  </si>
  <si>
    <t>Kasmet su veiklos ataskaita</t>
  </si>
  <si>
    <t>Klausimai apie valdybą (o jei sudaryta stebėtojų taryba - tik apie stebėtojų tarybą)</t>
  </si>
  <si>
    <t>Ar įmonėje yra sudaryta valdyba (stebėtojų taryba)?</t>
  </si>
  <si>
    <t>Ar valdyba (stebėtojų taryba) kasmet atlieka formalizuotą savo veiklos vertinimą?</t>
  </si>
  <si>
    <t>Ar valdyba (stebėtojų taryba) kasmet pasitvirtina metinį veiklos planą (kuriame nustatomas valdybos (stebėtojų tarybos) posėdžių grafikas, svarbiausi numatomi darbai)?</t>
  </si>
  <si>
    <t xml:space="preserve">Ar 2024 metais buvo organizuoti susitikimai tarp valdybos (stebėtojų tarybos) pirmininko ir savivaldybei atstovaujančios institucijos vadovybės (siekiant aptarti veiklos rezultatus ir pristatyti valdybos (stebėtojų tarybos) veiklą 2024 metais)? </t>
  </si>
  <si>
    <t>Pardavimo pajamų struktūra</t>
  </si>
  <si>
    <r>
      <t xml:space="preserve">Prašome detalizuoti Įmonės pardavimo pajamas pagal skirtingas veiklas, kurias įmonė vykdo. </t>
    </r>
    <r>
      <rPr>
        <b/>
        <u/>
        <sz val="9"/>
        <color rgb="FFFF0000"/>
        <rFont val="Calibri"/>
        <family val="2"/>
        <charset val="186"/>
        <scheme val="minor"/>
      </rPr>
      <t xml:space="preserve">Prašome išskirti visas veiklas, kurios sudaro bent 10 proc. įmonės pardavimo pajamų </t>
    </r>
  </si>
  <si>
    <t>Pardavimo pajamos, tūkst. eurų</t>
  </si>
  <si>
    <t>1.</t>
  </si>
  <si>
    <t>Viešojo keleivinio transporto bilietų pardavimai</t>
  </si>
  <si>
    <t>2.</t>
  </si>
  <si>
    <t>Pajamos už rinliavos už automobilių stovėjimą administravimą ir
automobilių infrastruktūros plėtros ir priežiūros paslaugas</t>
  </si>
  <si>
    <t>3.</t>
  </si>
  <si>
    <t>4.</t>
  </si>
  <si>
    <t>5.</t>
  </si>
  <si>
    <t>6.</t>
  </si>
  <si>
    <t>7.</t>
  </si>
  <si>
    <t>8.</t>
  </si>
  <si>
    <t>9.</t>
  </si>
  <si>
    <t>10.</t>
  </si>
  <si>
    <t>Kitos pardavimo pajamos, tūkst. Eurų</t>
  </si>
  <si>
    <t>Investicijos į atliekų tvarkymo įrenginius, tūkst. eurų</t>
  </si>
  <si>
    <t>Valdoma infrastruktūra:</t>
  </si>
  <si>
    <t xml:space="preserve"> - Regioniniai sąvartynai</t>
  </si>
  <si>
    <t xml:space="preserve"> - Netinkamų eksploatuoti uždarytų sąvartynų priežiūra</t>
  </si>
  <si>
    <t xml:space="preserve"> - Didelių gabaritų atliekų surinkimo aikštelės</t>
  </si>
  <si>
    <t xml:space="preserve"> - Mechaninio biologinio apdorojimo (MBA) įrenginiai</t>
  </si>
  <si>
    <t xml:space="preserve"> - Žaliųjų atliekų kompostavimo aikštelės</t>
  </si>
  <si>
    <t>Bendras tvarkomų atliekų kiekis, tonomis</t>
  </si>
  <si>
    <t>MBA įrenginiuose apdorotų atliekų kiekis, tonomis</t>
  </si>
  <si>
    <t>Sąvartyne pašalintų atliekų kiekis, tonomis</t>
  </si>
  <si>
    <t>Investicijos į šilumos perdavimo infrastruktūrą, tūkst. eurų</t>
  </si>
  <si>
    <t>Investicijos į šilumos gamybos infrastruktūrą, tūkst. eurų</t>
  </si>
  <si>
    <t xml:space="preserve">Vidutinis šilumos tinklų svertinis amžius, metais </t>
  </si>
  <si>
    <t>Realizuota šilumos energija, MWh</t>
  </si>
  <si>
    <t>Patirti nuostoliai tinkle, MWh</t>
  </si>
  <si>
    <t>Pagaminta energija iš nuosavų šaltinių, MWh</t>
  </si>
  <si>
    <t>Įsigyta energija iš NŠG, MWh</t>
  </si>
  <si>
    <t>Ar šilumos energija susibalansuoja?</t>
  </si>
  <si>
    <t>Investicijos į vandentiekio ir nuotekų tinklų infrastrukrūtrą, tūkst. eurų</t>
  </si>
  <si>
    <t>Eksploatuojamų vandentiekio tinklų ilgis, km</t>
  </si>
  <si>
    <t>Eksploatuojamų nuotekų tinklų ilgis, km</t>
  </si>
  <si>
    <t>Patiektas vandens kiekis, tūkst. m³</t>
  </si>
  <si>
    <t>Patirti vandens nuostoliai, tūkst. m³</t>
  </si>
  <si>
    <t>Surinktas nuotekų kiekis, tūkst. m³</t>
  </si>
  <si>
    <t>Išvalytas nuotekų kiekis, tūkst. m³</t>
  </si>
  <si>
    <t>Investicijos į naujus autobusus ir troleibusus, tūkst. eurų</t>
  </si>
  <si>
    <t>Vidutinis autobusų ir troleibusų amžius, metais</t>
  </si>
  <si>
    <t>Transporto parkas iš viso, vnt</t>
  </si>
  <si>
    <t xml:space="preserve"> - Autobusai iš viso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</si>
  <si>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</si>
  <si>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</si>
  <si>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</si>
  <si>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</si>
  <si>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 xml:space="preserve"> - Kitos</t>
  </si>
  <si>
    <t>Rida, km</t>
  </si>
  <si>
    <t>Degalų sąnaudos, Eur/km</t>
  </si>
  <si>
    <t>Pervežta keleivių, vnt</t>
  </si>
  <si>
    <t>Jei turite komentarų dėl užpildytos informacijos, pateikite juos čia:</t>
  </si>
  <si>
    <t>2025-04-16</t>
  </si>
  <si>
    <t>Atsakingo asmens parašas arba elektroninis parašas (reikalingas tik skenuotoje versijoje)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</si>
  <si>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</si>
  <si>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INFORMACIJA APIE SUTEIKTĄ PARAMĄ PATEIKIAMA TŪKSTANČIAIS EURŲ, VIENO SKAIČIAUS PO KABLELIO TIKSLUMU</t>
  </si>
  <si>
    <t>2 priedas</t>
  </si>
  <si>
    <t>Informacija apie savivaldybių valdomų bendrovių suteiktą paramą</t>
  </si>
  <si>
    <t>Ne, parama nebuvo teikiama ir (ar) neplanuojama jos teikti</t>
  </si>
  <si>
    <t>Ar praėjusiu ataskaitiniu laikotarpiu 2023 m. bent vienam subjektui bendrovė suteikė paramą?</t>
  </si>
  <si>
    <t>Ar ataskaitiniu laikotarpiu 2024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</si>
  <si>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2023 m. neteikė, žemiau esanti informacija nepildoma.</t>
    </r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</si>
  <si>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2024 m. neteikė, žemiau esanti informacija nepildoma.</t>
    </r>
  </si>
  <si>
    <t>Ar bendrovės interneto svetainėje skelbiama informacija apie 2023 m. bendrovės suteiktą paramą?</t>
  </si>
  <si>
    <t>Ar bendrovės interneto svetainėje skelbiama informacija apie 2024 m. bendrovės suteiktą paramą?</t>
  </si>
  <si>
    <t>Pateikite tikslią internetinės svetainės nuorodą, kurioje skelbiama informaciją apie suteiktą paramą</t>
  </si>
  <si>
    <t>Informacija apie suteiktą paramą praėjusiu ataskaitiniu laikotarpiu 2023 m.</t>
  </si>
  <si>
    <t>Informacija apie suteiktą paramą ataskaitiniu laikotarpiu 2024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</si>
  <si>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2023 m. bent vienam subjektui buvo suteikta parama.</t>
    </r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</si>
  <si>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2024 m. bent vienam subjektui buvo suteikta parama.</t>
    </r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</si>
  <si>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</si>
  <si>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</si>
  <si>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</si>
  <si>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</si>
  <si>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</si>
  <si>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INFORMACIJĄ PILDO TIK ĮMONĖS, KURIOS VYKDO SPECIALIUOSIUS ĮPAREIGOJIMUS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</si>
  <si>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</si>
  <si>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Įmonės teisinė forma</t>
  </si>
  <si>
    <t>3 priedas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</si>
  <si>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</si>
  <si>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t>Ar įmonė pasitvirtinusi specialiųjų įpareigojimų apskaitos politiką?</t>
  </si>
  <si>
    <t>Ar specialieji įpareigojimai yra patvirtinti savivaldybės administracijos direktoriaus?</t>
  </si>
  <si>
    <t>Ar savivaldybės interneto svetainėje yra viešinamas specialiųjų įpareigojimų sąrašas?</t>
  </si>
  <si>
    <t>(Jei atsakymas TAIP, prašome šalia esančiame langelyje pateikti internetinės sveitainės nuorodą)</t>
  </si>
  <si>
    <t>PRAĖJĘS ATASKAITINIS LAIKOTARPIS 2023 M.</t>
  </si>
  <si>
    <t>Žemiau prašome nurodyti specialiojo įpareigojimo pavadinimą</t>
  </si>
  <si>
    <t>Rodiklis</t>
  </si>
  <si>
    <t>Iš viso įskaičiuota į įmonės finansines ataskaitas</t>
  </si>
  <si>
    <t>Tikrinimas                                            Jei žemiau esančiame laukelyje nurodyta „Klaida“, tai reiškia, jog Jūsų užpildyti duomenys nesutampa su informacija, pateikta „Finansiniai duomenys“ lape</t>
  </si>
  <si>
    <t>Komercinė dalis, įskaičiuota į įmonės finansines ataskaitas</t>
  </si>
  <si>
    <t>Viešojo transporto organizavimo paslauga</t>
  </si>
  <si>
    <t>Rinkliavos už automobilių stovėjimą administravimo ir automobilių infrastruktūros plėtros ir priežiūros paslauga</t>
  </si>
  <si>
    <t>Eismo organizavimo ir eismo infrastruktūros plėtros bei priežiūros paslauga</t>
  </si>
  <si>
    <t>Darnaus judumo priemonių įgyvendinimo organizavimo ir susijusios infrastruktūros plėtros ir priežiūros paslauga</t>
  </si>
  <si>
    <t>Viešojo transporto infrastruktūros plėtros ir priežiūros organizavimo paslauga</t>
  </si>
  <si>
    <t>Nepaskirstyta dalis, įtraukta į įmons finansines ataskaitas</t>
  </si>
  <si>
    <t>Specialiųjų įpareigojimų dalis</t>
  </si>
  <si>
    <t>Neįskaičiuojama į įmonės finansines ataskaitas</t>
  </si>
  <si>
    <t>Bendrasis pelnas</t>
  </si>
  <si>
    <t>Veiklos pelnas</t>
  </si>
  <si>
    <t>Pelnas prieš apmokestinimą</t>
  </si>
  <si>
    <t>Grynasis pelnas</t>
  </si>
  <si>
    <t>Nusidėvėjimas ir amortizacija</t>
  </si>
  <si>
    <t>ATASKAITINIS LAIKOTARPIS 2024 M.</t>
  </si>
  <si>
    <t>Tikrinimas                                             Jei žemiau esančiame laukelyje nurodyta „Klaida“, tai reiškia, jog Jūsų užpildyti duomenys nesutampa su informacija, pateikta „Finansiniai duomenys“ lape</t>
  </si>
  <si>
    <t>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</si>
  <si>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</si>
  <si>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</si>
  <si>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</si>
  <si>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Tikrinimas                                              Jei žemiau esančiame laukelyje nurodyta „Klaida“, tai reiškia, jog Jūsų užpildyti duomenys nesutampa su informacija, pateikta „Finansiniai duomenys“ lape</t>
  </si>
  <si>
    <t>E37 eilutė rodo klaidą, nors suma lygi 0; E59 eilutė rodo klaidą, nes puslapyje "Finansiniai duomenys" nesubalansuota ant pinigų ir pin.ekv.</t>
  </si>
  <si>
    <t>2025-04-16.</t>
  </si>
  <si>
    <t xml:space="preserve">         UAB „Kermošius"</t>
  </si>
  <si>
    <t>4 priedas</t>
  </si>
  <si>
    <t xml:space="preserve">     UAB „GO Energy LT“</t>
  </si>
  <si>
    <t>Viešinamos informacijos apie savivaldybių valdomų įmonių dukterinių bendrovių veiklą ir rezultatus forma</t>
  </si>
  <si>
    <t xml:space="preserve">     UAB „Klaipėdos transportas“</t>
  </si>
  <si>
    <t>UAB „Klaipėdos autobusų parkas“</t>
  </si>
  <si>
    <t>Indrė Putnienė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</si>
  <si>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</si>
  <si>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</si>
  <si>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</si>
  <si>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</si>
  <si>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</si>
  <si>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</si>
  <si>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</si>
  <si>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Savivaldybės administracija</t>
  </si>
  <si>
    <t>2021 m. balandžio 9 d. Nr. 30-946/21</t>
  </si>
  <si>
    <t>2025 m. vasario 17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</si>
</sst>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5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  <font>
      <sz val="9"/>
      <name val="Calibri"/>
      <family val="2"/>
    </font>
    <font>
      <sz val="9"/>
      <name val="Calibri"/>
      <family val="2"/>
      <charset val="186"/>
    </font>
  </fonts>
  <fills count="1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DCE6F1"/>
        <bgColor rgb="FF000000"/>
      </patternFill>
    </fill>
  </fills>
  <borders count="2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/>
      <diagonal/>
    </border>
    <border>
      <left/>
      <right style="thin">
        <color theme="0"/>
      </right>
      <top style="thin">
        <color theme="0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n">
        <color rgb="FF4F81BD"/>
      </bottom>
      <diagonal/>
    </border>
    <border>
      <left/>
      <right/>
      <top style="thick">
        <color rgb="FF4F81BD"/>
      </top>
      <bottom style="thin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n">
        <color rgb="FF4F81BD"/>
      </bottom>
      <diagonal/>
    </border>
    <border>
      <left/>
      <right style="medium">
        <color theme="0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/>
      <bottom style="thin">
        <color rgb="FFFFFFFF"/>
      </bottom>
      <diagonal/>
    </border>
    <border>
      <left/>
      <right style="thick">
        <color rgb="FF4F81BD"/>
      </right>
      <top style="thin">
        <color rgb="FFFFFFFF"/>
      </top>
      <bottom/>
      <diagonal/>
    </border>
    <border>
      <left/>
      <right style="thick">
        <color rgb="FF4F81BD"/>
      </right>
      <top/>
      <bottom style="medium">
        <color theme="0" tint="-0.34998626667073579"/>
      </bottom>
      <diagonal/>
    </border>
    <border>
      <left style="thin">
        <color theme="0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 style="thick">
        <color rgb="FF4F81BD"/>
      </right>
      <top/>
      <bottom style="medium">
        <color rgb="FF808080"/>
      </bottom>
      <diagonal/>
    </border>
    <border>
      <left/>
      <right style="thick">
        <color rgb="FF4F81BD"/>
      </right>
      <top style="medium">
        <color rgb="FF808080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4F81BD"/>
      </bottom>
      <diagonal/>
    </border>
    <border>
      <left style="thick">
        <color rgb="FF4F81BD"/>
      </left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 style="thick">
        <color rgb="FF4F81BD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ck">
        <color rgb="FF4F81BD"/>
      </left>
      <right/>
      <top style="thick">
        <color rgb="FF4F81BD"/>
      </top>
      <bottom style="thick">
        <color theme="0"/>
      </bottom>
      <diagonal/>
    </border>
    <border>
      <left/>
      <right/>
      <top style="thick">
        <color rgb="FF4F81BD"/>
      </top>
      <bottom style="thick">
        <color theme="0"/>
      </bottom>
      <diagonal/>
    </border>
    <border>
      <left/>
      <right style="thick">
        <color rgb="FF4F81BD"/>
      </right>
      <top style="thick">
        <color rgb="FF4F81BD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rgb="FF4F81BD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ck">
        <color rgb="FF4F81BD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/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thin">
        <color rgb="FF4F81BD"/>
      </top>
      <bottom style="medium">
        <color rgb="FF4F81BD"/>
      </bottom>
      <diagonal/>
    </border>
    <border>
      <left/>
      <right/>
      <top style="thin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n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thin">
        <color rgb="FFFFFFFF"/>
      </bottom>
      <diagonal/>
    </border>
    <border>
      <left/>
      <right/>
      <top style="thick">
        <color rgb="FF4F81BD"/>
      </top>
      <bottom style="thin">
        <color rgb="FFFFFFFF"/>
      </bottom>
      <diagonal/>
    </border>
    <border>
      <left/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/>
      <bottom style="medium">
        <color rgb="FF4F81BD"/>
      </bottom>
      <diagonal/>
    </border>
    <border>
      <left/>
      <right style="thick">
        <color theme="3" tint="0.39997558519241921"/>
      </right>
      <top/>
      <bottom style="medium">
        <color rgb="FF4F81BD"/>
      </bottom>
      <diagonal/>
    </border>
    <border>
      <left style="medium">
        <color theme="0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theme="0"/>
      </bottom>
      <diagonal/>
    </border>
    <border>
      <left/>
      <right/>
      <top style="thick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theme="0"/>
      </top>
      <bottom/>
      <diagonal/>
    </border>
    <border>
      <left style="thick">
        <color rgb="FF4F81BD"/>
      </left>
      <right/>
      <top style="thick">
        <color rgb="FF4F81BD"/>
      </top>
      <bottom style="medium">
        <color rgb="FF4F81BD"/>
      </bottom>
      <diagonal/>
    </border>
    <border>
      <left/>
      <right/>
      <top style="thick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thick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theme="3" tint="0.39997558519241921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theme="0"/>
      </bottom>
      <diagonal/>
    </border>
    <border>
      <left/>
      <right/>
      <top style="medium">
        <color rgb="FF4F81BD"/>
      </top>
      <bottom style="medium">
        <color theme="0"/>
      </bottom>
      <diagonal/>
    </border>
    <border>
      <left/>
      <right style="thin">
        <color theme="0"/>
      </right>
      <top style="medium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rgb="FF4F81BD"/>
      </top>
      <bottom style="medium">
        <color theme="0"/>
      </bottom>
      <diagonal/>
    </border>
    <border>
      <left style="medium">
        <color theme="0"/>
      </left>
      <right/>
      <top style="thick">
        <color rgb="FF4F81BD"/>
      </top>
      <bottom style="thick">
        <color rgb="FF4F81BD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ck">
        <color rgb="FF4F81BD"/>
      </right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 style="thick">
        <color rgb="FF4F81BD"/>
      </right>
      <top style="medium">
        <color rgb="FF4F81BD"/>
      </top>
      <bottom style="thin">
        <color rgb="FF4F81BD"/>
      </bottom>
      <diagonal/>
    </border>
    <border>
      <left/>
      <right/>
      <top style="medium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ck">
        <color rgb="FF4F81BD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rgb="FF4F81BD"/>
      </left>
      <right style="thick">
        <color rgb="FF4F81BD"/>
      </right>
      <top/>
      <bottom/>
      <diagonal/>
    </border>
    <border>
      <left style="thick">
        <color rgb="FF4F81BD"/>
      </left>
      <right style="thick">
        <color rgb="FF4F81BD"/>
      </right>
      <top/>
      <bottom style="thick">
        <color theme="0"/>
      </bottom>
      <diagonal/>
    </border>
    <border>
      <left style="thin">
        <color rgb="FF4F81BD"/>
      </left>
      <right/>
      <top style="medium">
        <color rgb="FF4F81BD"/>
      </top>
      <bottom/>
      <diagonal/>
    </border>
    <border>
      <left/>
      <right style="thin">
        <color rgb="FF4F81BD"/>
      </right>
      <top style="medium">
        <color rgb="FF4F81BD"/>
      </top>
      <bottom/>
      <diagonal/>
    </border>
    <border>
      <left style="thin">
        <color rgb="FFFFFFFF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770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6" xfId="0" applyFont="1" applyBorder="1"/>
    <xf numFmtId="0" fontId="3" fillId="0" borderId="20" xfId="0" applyFont="1" applyBorder="1" applyAlignment="1">
      <alignment vertical="center"/>
    </xf>
    <xf numFmtId="164" fontId="3" fillId="4" borderId="47" xfId="0" applyNumberFormat="1" applyFont="1" applyFill="1" applyBorder="1" applyAlignment="1" applyProtection="1">
      <alignment vertical="center"/>
      <protection locked="0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0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5" fillId="0" borderId="50" xfId="0" applyNumberFormat="1" applyFont="1" applyBorder="1" applyAlignment="1">
      <alignment vertical="center"/>
    </xf>
    <xf numFmtId="164" fontId="3" fillId="0" borderId="50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4" borderId="53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0" fontId="3" fillId="4" borderId="53" xfId="0" applyFont="1" applyFill="1" applyBorder="1" applyProtection="1">
      <protection locked="0"/>
    </xf>
    <xf numFmtId="0" fontId="5" fillId="4" borderId="56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49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0" xfId="0" applyNumberFormat="1" applyFont="1" applyFill="1" applyBorder="1" applyAlignment="1" applyProtection="1">
      <alignment vertical="center"/>
      <protection locked="0"/>
    </xf>
    <xf numFmtId="164" fontId="3" fillId="4" borderId="57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3" xfId="0" applyFont="1" applyFill="1" applyBorder="1"/>
    <xf numFmtId="0" fontId="28" fillId="7" borderId="53" xfId="0" applyFont="1" applyFill="1" applyBorder="1"/>
    <xf numFmtId="0" fontId="29" fillId="7" borderId="53" xfId="0" applyFont="1" applyFill="1" applyBorder="1"/>
    <xf numFmtId="0" fontId="24" fillId="7" borderId="53" xfId="0" applyFont="1" applyFill="1" applyBorder="1" applyAlignment="1">
      <alignment horizontal="center"/>
    </xf>
    <xf numFmtId="0" fontId="23" fillId="7" borderId="53" xfId="0" applyFont="1" applyFill="1" applyBorder="1" applyAlignment="1">
      <alignment wrapText="1"/>
    </xf>
    <xf numFmtId="0" fontId="0" fillId="3" borderId="29" xfId="0" applyFill="1" applyBorder="1"/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3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59" xfId="0" applyFont="1" applyBorder="1" applyAlignment="1">
      <alignment wrapText="1"/>
    </xf>
    <xf numFmtId="0" fontId="13" fillId="0" borderId="60" xfId="0" applyFont="1" applyBorder="1" applyAlignment="1">
      <alignment wrapText="1"/>
    </xf>
    <xf numFmtId="0" fontId="13" fillId="0" borderId="62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5" fillId="0" borderId="62" xfId="0" applyFont="1" applyBorder="1" applyAlignment="1">
      <alignment wrapText="1"/>
    </xf>
    <xf numFmtId="0" fontId="4" fillId="0" borderId="63" xfId="0" applyFont="1" applyBorder="1"/>
    <xf numFmtId="0" fontId="18" fillId="0" borderId="62" xfId="0" applyFont="1" applyBorder="1"/>
    <xf numFmtId="0" fontId="7" fillId="0" borderId="62" xfId="0" applyFont="1" applyBorder="1" applyAlignment="1">
      <alignment vertical="center"/>
    </xf>
    <xf numFmtId="0" fontId="7" fillId="0" borderId="62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5" fillId="0" borderId="63" xfId="0" applyFont="1" applyBorder="1" applyAlignment="1">
      <alignment vertical="center" wrapText="1"/>
    </xf>
    <xf numFmtId="0" fontId="7" fillId="0" borderId="62" xfId="0" applyFont="1" applyBorder="1" applyAlignment="1">
      <alignment horizontal="left" vertical="center" indent="1"/>
    </xf>
    <xf numFmtId="165" fontId="3" fillId="4" borderId="67" xfId="1" applyNumberFormat="1" applyFont="1" applyFill="1" applyBorder="1" applyAlignment="1" applyProtection="1">
      <alignment vertical="center"/>
      <protection locked="0"/>
    </xf>
    <xf numFmtId="10" fontId="3" fillId="0" borderId="68" xfId="1" applyNumberFormat="1" applyFont="1" applyBorder="1" applyAlignment="1" applyProtection="1">
      <alignment vertical="center"/>
    </xf>
    <xf numFmtId="0" fontId="3" fillId="0" borderId="63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 wrapText="1"/>
    </xf>
    <xf numFmtId="0" fontId="7" fillId="0" borderId="62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/>
    </xf>
    <xf numFmtId="0" fontId="3" fillId="0" borderId="62" xfId="0" applyFont="1" applyBorder="1"/>
    <xf numFmtId="0" fontId="8" fillId="5" borderId="70" xfId="0" applyFont="1" applyFill="1" applyBorder="1" applyAlignment="1">
      <alignment vertical="center"/>
    </xf>
    <xf numFmtId="0" fontId="8" fillId="5" borderId="71" xfId="0" applyFont="1" applyFill="1" applyBorder="1" applyAlignment="1">
      <alignment horizontal="center" wrapText="1"/>
    </xf>
    <xf numFmtId="0" fontId="7" fillId="0" borderId="62" xfId="0" applyFont="1" applyBorder="1" applyAlignment="1">
      <alignment horizontal="left"/>
    </xf>
    <xf numFmtId="164" fontId="3" fillId="4" borderId="72" xfId="0" applyNumberFormat="1" applyFont="1" applyFill="1" applyBorder="1" applyAlignment="1" applyProtection="1">
      <alignment vertical="center"/>
      <protection locked="0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0" fontId="15" fillId="0" borderId="62" xfId="0" applyFont="1" applyBorder="1" applyAlignment="1">
      <alignment horizontal="left"/>
    </xf>
    <xf numFmtId="164" fontId="5" fillId="0" borderId="68" xfId="0" applyNumberFormat="1" applyFont="1" applyBorder="1" applyAlignment="1">
      <alignment vertical="center"/>
    </xf>
    <xf numFmtId="164" fontId="3" fillId="4" borderId="75" xfId="0" applyNumberFormat="1" applyFont="1" applyFill="1" applyBorder="1" applyAlignment="1" applyProtection="1">
      <alignment vertical="center"/>
      <protection locked="0"/>
    </xf>
    <xf numFmtId="164" fontId="3" fillId="4" borderId="63" xfId="0" applyNumberFormat="1" applyFont="1" applyFill="1" applyBorder="1" applyAlignment="1" applyProtection="1">
      <alignment vertical="center"/>
      <protection locked="0"/>
    </xf>
    <xf numFmtId="164" fontId="3" fillId="0" borderId="68" xfId="0" applyNumberFormat="1" applyFont="1" applyBorder="1" applyAlignment="1">
      <alignment vertical="center"/>
    </xf>
    <xf numFmtId="0" fontId="7" fillId="0" borderId="62" xfId="0" applyFont="1" applyBorder="1" applyAlignment="1">
      <alignment horizontal="left" indent="1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0" fontId="23" fillId="0" borderId="62" xfId="0" quotePrefix="1" applyFont="1" applyBorder="1" applyAlignment="1">
      <alignment horizontal="left" wrapText="1" indent="1"/>
    </xf>
    <xf numFmtId="0" fontId="3" fillId="0" borderId="63" xfId="0" applyFont="1" applyBorder="1"/>
    <xf numFmtId="3" fontId="7" fillId="0" borderId="62" xfId="0" applyNumberFormat="1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3" fontId="15" fillId="0" borderId="62" xfId="0" applyNumberFormat="1" applyFont="1" applyBorder="1" applyAlignment="1">
      <alignment horizontal="left"/>
    </xf>
    <xf numFmtId="164" fontId="5" fillId="0" borderId="63" xfId="0" applyNumberFormat="1" applyFont="1" applyBorder="1" applyAlignment="1">
      <alignment vertical="center"/>
    </xf>
    <xf numFmtId="164" fontId="3" fillId="0" borderId="63" xfId="0" applyNumberFormat="1" applyFont="1" applyBorder="1" applyAlignment="1">
      <alignment vertical="center"/>
    </xf>
    <xf numFmtId="3" fontId="3" fillId="0" borderId="62" xfId="0" applyNumberFormat="1" applyFont="1" applyBorder="1" applyAlignment="1">
      <alignment horizontal="left" vertical="center" wrapText="1" indent="1"/>
    </xf>
    <xf numFmtId="3" fontId="3" fillId="0" borderId="62" xfId="0" applyNumberFormat="1" applyFont="1" applyBorder="1" applyAlignment="1">
      <alignment horizontal="left" vertical="center" indent="1"/>
    </xf>
    <xf numFmtId="0" fontId="3" fillId="0" borderId="62" xfId="0" applyFont="1" applyBorder="1" applyAlignment="1">
      <alignment horizontal="left" vertical="center" indent="1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15" fillId="6" borderId="62" xfId="0" applyFont="1" applyFill="1" applyBorder="1" applyAlignment="1">
      <alignment horizontal="left"/>
    </xf>
    <xf numFmtId="0" fontId="7" fillId="6" borderId="62" xfId="0" applyFont="1" applyFill="1" applyBorder="1" applyAlignment="1">
      <alignment horizontal="left"/>
    </xf>
    <xf numFmtId="0" fontId="3" fillId="6" borderId="62" xfId="0" applyFont="1" applyFill="1" applyBorder="1" applyAlignment="1">
      <alignment horizontal="left" wrapText="1" indent="1"/>
    </xf>
    <xf numFmtId="0" fontId="3" fillId="6" borderId="62" xfId="0" quotePrefix="1" applyFont="1" applyFill="1" applyBorder="1" applyAlignment="1">
      <alignment horizontal="left" wrapText="1" indent="2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7" fillId="0" borderId="62" xfId="0" quotePrefix="1" applyFont="1" applyBorder="1" applyAlignment="1">
      <alignment horizontal="left" indent="2"/>
    </xf>
    <xf numFmtId="3" fontId="5" fillId="0" borderId="63" xfId="0" applyNumberFormat="1" applyFont="1" applyBorder="1" applyAlignment="1">
      <alignment vertical="center"/>
    </xf>
    <xf numFmtId="164" fontId="5" fillId="0" borderId="63" xfId="0" applyNumberFormat="1" applyFont="1" applyBorder="1" applyAlignment="1">
      <alignment horizontal="right" vertical="center"/>
    </xf>
    <xf numFmtId="0" fontId="31" fillId="0" borderId="62" xfId="0" applyFont="1" applyBorder="1"/>
    <xf numFmtId="0" fontId="3" fillId="4" borderId="76" xfId="0" applyFont="1" applyFill="1" applyBorder="1" applyProtection="1">
      <protection locked="0"/>
    </xf>
    <xf numFmtId="0" fontId="7" fillId="0" borderId="62" xfId="0" applyFont="1" applyBorder="1" applyAlignment="1">
      <alignment horizontal="left" wrapText="1"/>
    </xf>
    <xf numFmtId="0" fontId="31" fillId="0" borderId="62" xfId="0" applyFont="1" applyBorder="1" applyAlignment="1">
      <alignment horizontal="left" wrapText="1"/>
    </xf>
    <xf numFmtId="0" fontId="7" fillId="0" borderId="62" xfId="0" applyFont="1" applyBorder="1"/>
    <xf numFmtId="0" fontId="12" fillId="0" borderId="62" xfId="0" applyFont="1" applyBorder="1" applyAlignment="1">
      <alignment horizontal="left" wrapText="1" indent="1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12" fillId="0" borderId="62" xfId="0" applyFont="1" applyBorder="1" applyAlignment="1">
      <alignment horizontal="left" wrapText="1" indent="3"/>
    </xf>
    <xf numFmtId="0" fontId="3" fillId="7" borderId="81" xfId="0" applyFont="1" applyFill="1" applyBorder="1"/>
    <xf numFmtId="0" fontId="3" fillId="0" borderId="62" xfId="0" applyFont="1" applyBorder="1" applyAlignment="1">
      <alignment vertical="center"/>
    </xf>
    <xf numFmtId="0" fontId="3" fillId="0" borderId="62" xfId="0" applyFont="1" applyBorder="1" applyAlignment="1">
      <alignment horizontal="left" vertical="top" wrapText="1"/>
    </xf>
    <xf numFmtId="0" fontId="7" fillId="0" borderId="63" xfId="0" applyFont="1" applyBorder="1"/>
    <xf numFmtId="0" fontId="3" fillId="0" borderId="62" xfId="0" applyFont="1" applyBorder="1" applyAlignment="1">
      <alignment wrapText="1"/>
    </xf>
    <xf numFmtId="0" fontId="3" fillId="0" borderId="62" xfId="0" applyFont="1" applyBorder="1" applyAlignment="1">
      <alignment vertical="center" wrapText="1"/>
    </xf>
    <xf numFmtId="0" fontId="3" fillId="0" borderId="82" xfId="0" applyFont="1" applyBorder="1"/>
    <xf numFmtId="0" fontId="3" fillId="0" borderId="83" xfId="0" applyFont="1" applyBorder="1"/>
    <xf numFmtId="0" fontId="3" fillId="0" borderId="84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1" xfId="0" applyFont="1" applyFill="1" applyBorder="1" applyAlignment="1">
      <alignment horizontal="center" vertical="center" wrapText="1"/>
    </xf>
    <xf numFmtId="0" fontId="0" fillId="7" borderId="59" xfId="0" applyFill="1" applyBorder="1"/>
    <xf numFmtId="0" fontId="28" fillId="7" borderId="85" xfId="0" applyFont="1" applyFill="1" applyBorder="1"/>
    <xf numFmtId="0" fontId="23" fillId="7" borderId="60" xfId="0" applyFont="1" applyFill="1" applyBorder="1"/>
    <xf numFmtId="0" fontId="23" fillId="7" borderId="86" xfId="0" applyFont="1" applyFill="1" applyBorder="1"/>
    <xf numFmtId="0" fontId="0" fillId="7" borderId="87" xfId="0" applyFill="1" applyBorder="1"/>
    <xf numFmtId="0" fontId="23" fillId="7" borderId="85" xfId="0" applyFont="1" applyFill="1" applyBorder="1"/>
    <xf numFmtId="0" fontId="0" fillId="7" borderId="62" xfId="0" applyFill="1" applyBorder="1"/>
    <xf numFmtId="0" fontId="23" fillId="7" borderId="63" xfId="0" applyFont="1" applyFill="1" applyBorder="1"/>
    <xf numFmtId="0" fontId="23" fillId="7" borderId="63" xfId="0" applyFont="1" applyFill="1" applyBorder="1" applyAlignment="1">
      <alignment horizontal="center"/>
    </xf>
    <xf numFmtId="0" fontId="0" fillId="7" borderId="88" xfId="0" applyFill="1" applyBorder="1"/>
    <xf numFmtId="0" fontId="24" fillId="7" borderId="63" xfId="0" applyFont="1" applyFill="1" applyBorder="1" applyAlignment="1">
      <alignment horizontal="center"/>
    </xf>
    <xf numFmtId="0" fontId="23" fillId="7" borderId="63" xfId="0" applyFont="1" applyFill="1" applyBorder="1" applyAlignment="1">
      <alignment horizontal="left" vertical="top"/>
    </xf>
    <xf numFmtId="0" fontId="23" fillId="7" borderId="89" xfId="0" applyFont="1" applyFill="1" applyBorder="1" applyAlignment="1">
      <alignment horizontal="center" vertical="center" wrapText="1"/>
    </xf>
    <xf numFmtId="0" fontId="23" fillId="7" borderId="89" xfId="0" applyFont="1" applyFill="1" applyBorder="1"/>
    <xf numFmtId="0" fontId="24" fillId="7" borderId="63" xfId="0" applyFont="1" applyFill="1" applyBorder="1" applyAlignment="1">
      <alignment horizontal="left"/>
    </xf>
    <xf numFmtId="0" fontId="23" fillId="7" borderId="63" xfId="0" applyFont="1" applyFill="1" applyBorder="1" applyAlignment="1">
      <alignment horizontal="left"/>
    </xf>
    <xf numFmtId="0" fontId="0" fillId="7" borderId="82" xfId="0" applyFill="1" applyBorder="1"/>
    <xf numFmtId="0" fontId="23" fillId="7" borderId="91" xfId="0" applyFont="1" applyFill="1" applyBorder="1"/>
    <xf numFmtId="0" fontId="23" fillId="7" borderId="92" xfId="0" applyFont="1" applyFill="1" applyBorder="1"/>
    <xf numFmtId="0" fontId="0" fillId="7" borderId="92" xfId="0" applyFill="1" applyBorder="1"/>
    <xf numFmtId="0" fontId="23" fillId="7" borderId="83" xfId="0" applyFont="1" applyFill="1" applyBorder="1"/>
    <xf numFmtId="0" fontId="23" fillId="7" borderId="84" xfId="0" applyFont="1" applyFill="1" applyBorder="1"/>
    <xf numFmtId="0" fontId="23" fillId="7" borderId="93" xfId="0" applyFont="1" applyFill="1" applyBorder="1"/>
    <xf numFmtId="0" fontId="3" fillId="0" borderId="80" xfId="0" applyFont="1" applyBorder="1" applyAlignment="1">
      <alignment vertical="center"/>
    </xf>
    <xf numFmtId="0" fontId="23" fillId="7" borderId="94" xfId="0" applyFont="1" applyFill="1" applyBorder="1"/>
    <xf numFmtId="0" fontId="7" fillId="0" borderId="62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1" xfId="0" applyNumberFormat="1" applyFont="1" applyFill="1" applyBorder="1" applyAlignment="1">
      <alignment horizontal="center" vertical="center" wrapText="1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4" xfId="0" applyFont="1" applyFill="1" applyBorder="1" applyAlignment="1">
      <alignment horizontal="center" vertical="center" wrapText="1"/>
    </xf>
    <xf numFmtId="0" fontId="0" fillId="7" borderId="96" xfId="0" applyFill="1" applyBorder="1"/>
    <xf numFmtId="0" fontId="0" fillId="7" borderId="95" xfId="0" applyFill="1" applyBorder="1"/>
    <xf numFmtId="0" fontId="0" fillId="7" borderId="97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8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59" xfId="0" applyFont="1" applyBorder="1" applyAlignment="1">
      <alignment wrapText="1"/>
    </xf>
    <xf numFmtId="0" fontId="39" fillId="0" borderId="60" xfId="0" applyFont="1" applyBorder="1" applyAlignment="1">
      <alignment wrapText="1"/>
    </xf>
    <xf numFmtId="0" fontId="39" fillId="0" borderId="62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2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3" xfId="0" applyFont="1" applyBorder="1" applyAlignment="1">
      <alignment horizontal="center" wrapText="1"/>
    </xf>
    <xf numFmtId="0" fontId="3" fillId="4" borderId="65" xfId="0" applyFont="1" applyFill="1" applyBorder="1" applyAlignment="1">
      <alignment horizontal="right" vertical="center"/>
    </xf>
    <xf numFmtId="10" fontId="3" fillId="0" borderId="68" xfId="1" applyNumberFormat="1" applyFont="1" applyBorder="1" applyAlignment="1">
      <alignment vertical="center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98" xfId="0" applyNumberFormat="1" applyFont="1" applyFill="1" applyBorder="1" applyAlignment="1" applyProtection="1">
      <alignment vertical="center"/>
      <protection locked="0"/>
    </xf>
    <xf numFmtId="164" fontId="3" fillId="4" borderId="99" xfId="0" applyNumberFormat="1" applyFont="1" applyFill="1" applyBorder="1" applyAlignment="1" applyProtection="1">
      <alignment vertical="center"/>
      <protection locked="0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0" fontId="15" fillId="0" borderId="62" xfId="0" quotePrefix="1" applyFont="1" applyBorder="1" applyAlignment="1">
      <alignment horizontal="left"/>
    </xf>
    <xf numFmtId="0" fontId="15" fillId="0" borderId="100" xfId="0" applyFont="1" applyBorder="1" applyAlignment="1">
      <alignment horizontal="left"/>
    </xf>
    <xf numFmtId="0" fontId="7" fillId="0" borderId="100" xfId="0" applyFont="1" applyBorder="1" applyAlignment="1">
      <alignment horizontal="left"/>
    </xf>
    <xf numFmtId="0" fontId="7" fillId="0" borderId="101" xfId="0" applyFont="1" applyBorder="1" applyAlignment="1">
      <alignment horizontal="left"/>
    </xf>
    <xf numFmtId="0" fontId="8" fillId="5" borderId="103" xfId="0" applyFont="1" applyFill="1" applyBorder="1" applyAlignment="1">
      <alignment vertical="center"/>
    </xf>
    <xf numFmtId="0" fontId="5" fillId="0" borderId="62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3" xfId="0" applyNumberFormat="1" applyFont="1" applyBorder="1" applyAlignment="1">
      <alignment horizontal="left" vertical="center"/>
    </xf>
    <xf numFmtId="0" fontId="3" fillId="6" borderId="62" xfId="0" quotePrefix="1" applyFont="1" applyFill="1" applyBorder="1" applyAlignment="1">
      <alignment horizontal="left" wrapText="1"/>
    </xf>
    <xf numFmtId="0" fontId="3" fillId="0" borderId="63" xfId="0" applyFont="1" applyBorder="1" applyAlignment="1">
      <alignment vertical="center"/>
    </xf>
    <xf numFmtId="0" fontId="14" fillId="0" borderId="62" xfId="0" applyFont="1" applyBorder="1" applyAlignment="1">
      <alignment horizontal="left" wrapText="1" indent="2"/>
    </xf>
    <xf numFmtId="0" fontId="40" fillId="7" borderId="101" xfId="0" applyFont="1" applyFill="1" applyBorder="1" applyAlignment="1">
      <alignment horizontal="left" wrapText="1" indent="2"/>
    </xf>
    <xf numFmtId="0" fontId="9" fillId="0" borderId="62" xfId="0" applyFont="1" applyBorder="1" applyAlignment="1">
      <alignment horizontal="left" wrapText="1" indent="2"/>
    </xf>
    <xf numFmtId="0" fontId="3" fillId="0" borderId="70" xfId="0" applyFont="1" applyBorder="1" applyAlignment="1">
      <alignment vertical="center"/>
    </xf>
    <xf numFmtId="0" fontId="3" fillId="0" borderId="71" xfId="0" applyFont="1" applyBorder="1"/>
    <xf numFmtId="164" fontId="3" fillId="4" borderId="104" xfId="0" applyNumberFormat="1" applyFont="1" applyFill="1" applyBorder="1" applyAlignment="1" applyProtection="1">
      <alignment vertical="center"/>
      <protection locked="0"/>
    </xf>
    <xf numFmtId="0" fontId="3" fillId="4" borderId="115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6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5" xfId="1" applyNumberFormat="1" applyFont="1" applyFill="1" applyBorder="1" applyAlignment="1" applyProtection="1">
      <alignment vertical="center"/>
      <protection locked="0"/>
    </xf>
    <xf numFmtId="166" fontId="3" fillId="0" borderId="116" xfId="1" applyNumberFormat="1" applyFont="1" applyFill="1" applyBorder="1" applyAlignment="1" applyProtection="1">
      <alignment vertical="center"/>
    </xf>
    <xf numFmtId="0" fontId="3" fillId="0" borderId="116" xfId="1" applyNumberFormat="1" applyFont="1" applyFill="1" applyBorder="1" applyAlignment="1" applyProtection="1">
      <alignment vertical="center"/>
    </xf>
    <xf numFmtId="0" fontId="3" fillId="0" borderId="115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10" xfId="0" applyFont="1" applyBorder="1"/>
    <xf numFmtId="0" fontId="7" fillId="7" borderId="0" xfId="0" applyFont="1" applyFill="1"/>
    <xf numFmtId="0" fontId="7" fillId="0" borderId="16" xfId="0" applyFont="1" applyBorder="1" applyAlignment="1">
      <alignment horizontal="left" vertical="top"/>
    </xf>
    <xf numFmtId="0" fontId="7" fillId="0" borderId="117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5" xfId="1" applyNumberFormat="1" applyFont="1" applyFill="1" applyBorder="1" applyAlignment="1" applyProtection="1">
      <alignment vertical="center"/>
    </xf>
    <xf numFmtId="166" fontId="5" fillId="0" borderId="116" xfId="1" applyNumberFormat="1" applyFont="1" applyFill="1" applyBorder="1" applyAlignment="1" applyProtection="1">
      <alignment vertical="center"/>
    </xf>
    <xf numFmtId="164" fontId="15" fillId="0" borderId="132" xfId="3" applyNumberFormat="1" applyFont="1" applyBorder="1"/>
    <xf numFmtId="166" fontId="5" fillId="4" borderId="115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4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5" xfId="0" applyFont="1" applyFill="1" applyBorder="1" applyAlignment="1">
      <alignment vertical="center"/>
    </xf>
    <xf numFmtId="0" fontId="7" fillId="0" borderId="124" xfId="0" applyFont="1" applyBorder="1"/>
    <xf numFmtId="0" fontId="7" fillId="0" borderId="127" xfId="0" applyFont="1" applyBorder="1"/>
    <xf numFmtId="0" fontId="7" fillId="0" borderId="128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42" fillId="7" borderId="0" xfId="0" applyFont="1" applyFill="1" applyAlignment="1">
      <alignment vertical="top" wrapText="1"/>
    </xf>
    <xf numFmtId="0" fontId="42" fillId="7" borderId="63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24" xfId="0" applyFont="1" applyBorder="1"/>
    <xf numFmtId="164" fontId="12" fillId="4" borderId="74" xfId="0" applyNumberFormat="1" applyFont="1" applyFill="1" applyBorder="1" applyAlignment="1" applyProtection="1">
      <alignment vertical="center"/>
      <protection locked="0"/>
    </xf>
    <xf numFmtId="0" fontId="14" fillId="7" borderId="29" xfId="0" applyFont="1" applyFill="1" applyBorder="1" applyAlignment="1">
      <alignment horizontal="left" vertical="top"/>
    </xf>
    <xf numFmtId="164" fontId="3" fillId="4" borderId="105" xfId="0" applyNumberFormat="1" applyFont="1" applyFill="1" applyBorder="1" applyAlignment="1" applyProtection="1">
      <alignment vertical="center"/>
      <protection locked="0"/>
    </xf>
    <xf numFmtId="0" fontId="54" fillId="0" borderId="0" xfId="0" applyFont="1"/>
    <xf numFmtId="0" fontId="54" fillId="0" borderId="0" xfId="0" applyFont="1" applyAlignment="1">
      <alignment horizontal="center"/>
    </xf>
    <xf numFmtId="10" fontId="54" fillId="0" borderId="0" xfId="1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4" fillId="0" borderId="0" xfId="0" applyFont="1" applyAlignment="1">
      <alignment horizontal="center" wrapText="1"/>
    </xf>
    <xf numFmtId="10" fontId="54" fillId="0" borderId="0" xfId="1" applyNumberFormat="1" applyFont="1" applyFill="1" applyBorder="1" applyAlignment="1">
      <alignment horizontal="center"/>
    </xf>
    <xf numFmtId="10" fontId="54" fillId="0" borderId="0" xfId="0" applyNumberFormat="1" applyFont="1" applyAlignment="1">
      <alignment horizontal="center"/>
    </xf>
    <xf numFmtId="0" fontId="3" fillId="6" borderId="62" xfId="0" applyFont="1" applyFill="1" applyBorder="1" applyAlignment="1">
      <alignment horizontal="left" indent="1"/>
    </xf>
    <xf numFmtId="164" fontId="3" fillId="4" borderId="137" xfId="0" applyNumberFormat="1" applyFont="1" applyFill="1" applyBorder="1" applyAlignment="1" applyProtection="1">
      <alignment vertical="center"/>
      <protection locked="0"/>
    </xf>
    <xf numFmtId="164" fontId="3" fillId="4" borderId="138" xfId="0" applyNumberFormat="1" applyFont="1" applyFill="1" applyBorder="1" applyAlignment="1" applyProtection="1">
      <alignment vertical="center"/>
      <protection locked="0"/>
    </xf>
    <xf numFmtId="0" fontId="3" fillId="0" borderId="62" xfId="0" quotePrefix="1" applyFont="1" applyBorder="1" applyAlignment="1">
      <alignment horizontal="left" vertical="center" indent="1"/>
    </xf>
    <xf numFmtId="164" fontId="5" fillId="0" borderId="66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vertical="center"/>
    </xf>
    <xf numFmtId="0" fontId="15" fillId="0" borderId="62" xfId="0" applyFont="1" applyBorder="1" applyAlignment="1">
      <alignment horizontal="left" vertical="center"/>
    </xf>
    <xf numFmtId="0" fontId="12" fillId="0" borderId="62" xfId="0" applyFont="1" applyBorder="1" applyAlignment="1">
      <alignment wrapText="1"/>
    </xf>
    <xf numFmtId="0" fontId="38" fillId="0" borderId="62" xfId="0" quotePrefix="1" applyFont="1" applyBorder="1" applyAlignment="1">
      <alignment horizontal="left" indent="1"/>
    </xf>
    <xf numFmtId="164" fontId="3" fillId="4" borderId="146" xfId="0" applyNumberFormat="1" applyFont="1" applyFill="1" applyBorder="1" applyAlignment="1" applyProtection="1">
      <alignment vertical="center"/>
      <protection locked="0"/>
    </xf>
    <xf numFmtId="0" fontId="3" fillId="0" borderId="128" xfId="0" applyFont="1" applyBorder="1"/>
    <xf numFmtId="0" fontId="3" fillId="0" borderId="149" xfId="0" applyFont="1" applyBorder="1"/>
    <xf numFmtId="0" fontId="3" fillId="0" borderId="110" xfId="0" applyFont="1" applyBorder="1"/>
    <xf numFmtId="164" fontId="3" fillId="4" borderId="150" xfId="0" applyNumberFormat="1" applyFont="1" applyFill="1" applyBorder="1" applyAlignment="1" applyProtection="1">
      <alignment horizontal="right" vertical="center"/>
      <protection locked="0"/>
    </xf>
    <xf numFmtId="164" fontId="3" fillId="4" borderId="151" xfId="0" applyNumberFormat="1" applyFont="1" applyFill="1" applyBorder="1" applyAlignment="1" applyProtection="1">
      <alignment vertical="center"/>
      <protection locked="0"/>
    </xf>
    <xf numFmtId="164" fontId="3" fillId="4" borderId="131" xfId="0" applyNumberFormat="1" applyFont="1" applyFill="1" applyBorder="1" applyAlignment="1" applyProtection="1">
      <alignment vertical="center"/>
      <protection locked="0"/>
    </xf>
    <xf numFmtId="0" fontId="8" fillId="5" borderId="152" xfId="0" applyFont="1" applyFill="1" applyBorder="1" applyAlignment="1">
      <alignment horizontal="center" vertical="center" wrapText="1"/>
    </xf>
    <xf numFmtId="164" fontId="3" fillId="4" borderId="153" xfId="0" applyNumberFormat="1" applyFont="1" applyFill="1" applyBorder="1" applyAlignment="1" applyProtection="1">
      <alignment vertical="center"/>
      <protection locked="0"/>
    </xf>
    <xf numFmtId="164" fontId="3" fillId="4" borderId="154" xfId="0" applyNumberFormat="1" applyFont="1" applyFill="1" applyBorder="1" applyAlignment="1" applyProtection="1">
      <alignment vertical="center"/>
      <protection locked="0"/>
    </xf>
    <xf numFmtId="0" fontId="8" fillId="5" borderId="152" xfId="0" applyFont="1" applyFill="1" applyBorder="1" applyAlignment="1">
      <alignment horizontal="center" wrapText="1"/>
    </xf>
    <xf numFmtId="0" fontId="7" fillId="0" borderId="106" xfId="0" applyFont="1" applyBorder="1"/>
    <xf numFmtId="0" fontId="7" fillId="0" borderId="107" xfId="0" applyFont="1" applyBorder="1"/>
    <xf numFmtId="0" fontId="7" fillId="0" borderId="109" xfId="0" applyFont="1" applyBorder="1"/>
    <xf numFmtId="0" fontId="7" fillId="0" borderId="37" xfId="0" applyFont="1" applyBorder="1" applyAlignment="1">
      <alignment vertical="top"/>
    </xf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06" xfId="0" applyFont="1" applyFill="1" applyBorder="1" applyAlignment="1">
      <alignment horizontal="left" vertical="center"/>
    </xf>
    <xf numFmtId="0" fontId="8" fillId="8" borderId="107" xfId="0" applyFont="1" applyFill="1" applyBorder="1"/>
    <xf numFmtId="0" fontId="6" fillId="8" borderId="107" xfId="0" applyFont="1" applyFill="1" applyBorder="1"/>
    <xf numFmtId="0" fontId="8" fillId="8" borderId="118" xfId="0" applyFont="1" applyFill="1" applyBorder="1" applyAlignment="1">
      <alignment horizontal="center" vertical="center" wrapText="1"/>
    </xf>
    <xf numFmtId="0" fontId="8" fillId="8" borderId="118" xfId="0" applyFont="1" applyFill="1" applyBorder="1" applyAlignment="1">
      <alignment horizontal="center" vertical="center"/>
    </xf>
    <xf numFmtId="0" fontId="6" fillId="8" borderId="120" xfId="0" applyFont="1" applyFill="1" applyBorder="1"/>
    <xf numFmtId="0" fontId="8" fillId="0" borderId="160" xfId="0" applyFont="1" applyBorder="1" applyAlignment="1">
      <alignment horizontal="left" vertical="center"/>
    </xf>
    <xf numFmtId="0" fontId="8" fillId="0" borderId="161" xfId="0" applyFont="1" applyBorder="1"/>
    <xf numFmtId="0" fontId="6" fillId="0" borderId="161" xfId="0" applyFont="1" applyBorder="1"/>
    <xf numFmtId="0" fontId="8" fillId="0" borderId="161" xfId="0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6" fillId="0" borderId="162" xfId="0" applyFont="1" applyBorder="1"/>
    <xf numFmtId="0" fontId="7" fillId="0" borderId="135" xfId="0" applyFont="1" applyBorder="1"/>
    <xf numFmtId="0" fontId="7" fillId="0" borderId="134" xfId="0" quotePrefix="1" applyFont="1" applyBorder="1"/>
    <xf numFmtId="0" fontId="7" fillId="0" borderId="155" xfId="0" applyFont="1" applyBorder="1"/>
    <xf numFmtId="0" fontId="7" fillId="0" borderId="156" xfId="0" applyFont="1" applyBorder="1"/>
    <xf numFmtId="0" fontId="7" fillId="0" borderId="157" xfId="0" applyFont="1" applyBorder="1"/>
    <xf numFmtId="164" fontId="3" fillId="0" borderId="0" xfId="0" applyNumberFormat="1" applyFont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7" fillId="0" borderId="12" xfId="0" applyFont="1" applyBorder="1"/>
    <xf numFmtId="0" fontId="23" fillId="0" borderId="0" xfId="0" applyFont="1" applyAlignment="1">
      <alignment horizontal="left" vertical="center"/>
    </xf>
    <xf numFmtId="0" fontId="8" fillId="0" borderId="0" xfId="0" applyFont="1"/>
    <xf numFmtId="0" fontId="6" fillId="0" borderId="12" xfId="0" applyFont="1" applyBorder="1"/>
    <xf numFmtId="0" fontId="6" fillId="0" borderId="110" xfId="0" applyFont="1" applyBorder="1"/>
    <xf numFmtId="0" fontId="46" fillId="0" borderId="0" xfId="0" applyFont="1"/>
    <xf numFmtId="0" fontId="7" fillId="0" borderId="163" xfId="0" applyFont="1" applyBorder="1"/>
    <xf numFmtId="0" fontId="46" fillId="0" borderId="163" xfId="0" applyFont="1" applyBorder="1"/>
    <xf numFmtId="0" fontId="7" fillId="0" borderId="165" xfId="0" applyFont="1" applyBorder="1"/>
    <xf numFmtId="0" fontId="7" fillId="0" borderId="164" xfId="0" applyFont="1" applyBorder="1"/>
    <xf numFmtId="0" fontId="46" fillId="0" borderId="156" xfId="0" applyFont="1" applyBorder="1"/>
    <xf numFmtId="0" fontId="7" fillId="0" borderId="158" xfId="0" applyFont="1" applyBorder="1"/>
    <xf numFmtId="164" fontId="3" fillId="0" borderId="156" xfId="0" applyNumberFormat="1" applyFont="1" applyBorder="1" applyAlignment="1">
      <alignment horizontal="center" vertical="center"/>
    </xf>
    <xf numFmtId="164" fontId="3" fillId="0" borderId="158" xfId="0" applyNumberFormat="1" applyFont="1" applyBorder="1" applyAlignment="1">
      <alignment horizontal="center" vertical="center"/>
    </xf>
    <xf numFmtId="164" fontId="3" fillId="0" borderId="158" xfId="0" applyNumberFormat="1" applyFont="1" applyBorder="1" applyAlignment="1">
      <alignment vertical="center"/>
    </xf>
    <xf numFmtId="0" fontId="7" fillId="0" borderId="111" xfId="0" applyFont="1" applyBorder="1"/>
    <xf numFmtId="0" fontId="7" fillId="0" borderId="112" xfId="0" applyFont="1" applyBorder="1"/>
    <xf numFmtId="0" fontId="7" fillId="0" borderId="113" xfId="0" applyFont="1" applyBorder="1"/>
    <xf numFmtId="0" fontId="8" fillId="7" borderId="0" xfId="0" applyFont="1" applyFill="1"/>
    <xf numFmtId="0" fontId="8" fillId="8" borderId="143" xfId="0" applyFont="1" applyFill="1" applyBorder="1" applyAlignment="1">
      <alignment horizontal="left" vertical="center"/>
    </xf>
    <xf numFmtId="0" fontId="8" fillId="8" borderId="144" xfId="0" applyFont="1" applyFill="1" applyBorder="1"/>
    <xf numFmtId="0" fontId="6" fillId="8" borderId="144" xfId="0" applyFont="1" applyFill="1" applyBorder="1"/>
    <xf numFmtId="0" fontId="8" fillId="8" borderId="144" xfId="0" applyFont="1" applyFill="1" applyBorder="1" applyAlignment="1">
      <alignment horizontal="center" vertical="center" wrapText="1"/>
    </xf>
    <xf numFmtId="0" fontId="8" fillId="8" borderId="144" xfId="0" applyFont="1" applyFill="1" applyBorder="1" applyAlignment="1">
      <alignment horizontal="center" vertical="center"/>
    </xf>
    <xf numFmtId="0" fontId="6" fillId="8" borderId="145" xfId="0" applyFont="1" applyFill="1" applyBorder="1"/>
    <xf numFmtId="0" fontId="7" fillId="0" borderId="119" xfId="0" applyFont="1" applyBorder="1"/>
    <xf numFmtId="0" fontId="7" fillId="0" borderId="118" xfId="0" applyFont="1" applyBorder="1"/>
    <xf numFmtId="0" fontId="7" fillId="0" borderId="140" xfId="0" applyFont="1" applyBorder="1"/>
    <xf numFmtId="0" fontId="7" fillId="0" borderId="141" xfId="0" applyFont="1" applyBorder="1"/>
    <xf numFmtId="0" fontId="7" fillId="0" borderId="120" xfId="0" applyFont="1" applyBorder="1"/>
    <xf numFmtId="0" fontId="8" fillId="8" borderId="119" xfId="0" applyFont="1" applyFill="1" applyBorder="1" applyAlignment="1">
      <alignment horizontal="left" vertical="center"/>
    </xf>
    <xf numFmtId="0" fontId="8" fillId="8" borderId="118" xfId="0" applyFont="1" applyFill="1" applyBorder="1"/>
    <xf numFmtId="0" fontId="6" fillId="8" borderId="118" xfId="0" applyFont="1" applyFill="1" applyBorder="1"/>
    <xf numFmtId="0" fontId="6" fillId="8" borderId="118" xfId="0" applyFont="1" applyFill="1" applyBorder="1" applyAlignment="1">
      <alignment horizontal="center"/>
    </xf>
    <xf numFmtId="0" fontId="7" fillId="0" borderId="166" xfId="0" applyFont="1" applyBorder="1"/>
    <xf numFmtId="0" fontId="26" fillId="0" borderId="109" xfId="0" applyFont="1" applyBorder="1"/>
    <xf numFmtId="0" fontId="0" fillId="3" borderId="110" xfId="0" applyFill="1" applyBorder="1"/>
    <xf numFmtId="10" fontId="54" fillId="0" borderId="0" xfId="1" applyNumberFormat="1" applyFont="1" applyFill="1" applyBorder="1"/>
    <xf numFmtId="10" fontId="54" fillId="0" borderId="0" xfId="1" applyNumberFormat="1" applyFont="1" applyFill="1" applyBorder="1" applyAlignment="1">
      <alignment horizontal="right"/>
    </xf>
    <xf numFmtId="10" fontId="55" fillId="0" borderId="0" xfId="1" applyNumberFormat="1" applyFont="1" applyFill="1" applyBorder="1"/>
    <xf numFmtId="10" fontId="55" fillId="0" borderId="0" xfId="1" applyNumberFormat="1" applyFont="1" applyFill="1" applyBorder="1" applyAlignment="1">
      <alignment horizontal="right"/>
    </xf>
    <xf numFmtId="0" fontId="54" fillId="7" borderId="0" xfId="0" applyFont="1" applyFill="1" applyAlignment="1">
      <alignment horizontal="left"/>
    </xf>
    <xf numFmtId="0" fontId="54" fillId="0" borderId="0" xfId="0" applyFont="1" applyAlignment="1">
      <alignment horizontal="left" vertical="center"/>
    </xf>
    <xf numFmtId="10" fontId="55" fillId="0" borderId="0" xfId="1" applyNumberFormat="1" applyFont="1" applyFill="1" applyBorder="1" applyAlignment="1">
      <alignment horizontal="center" vertical="center"/>
    </xf>
    <xf numFmtId="0" fontId="3" fillId="7" borderId="109" xfId="0" applyFont="1" applyFill="1" applyBorder="1" applyAlignment="1">
      <alignment horizontal="left" indent="1"/>
    </xf>
    <xf numFmtId="0" fontId="7" fillId="0" borderId="108" xfId="0" applyFont="1" applyBorder="1"/>
    <xf numFmtId="0" fontId="8" fillId="8" borderId="107" xfId="0" applyFont="1" applyFill="1" applyBorder="1" applyAlignment="1">
      <alignment horizontal="center" vertical="center" wrapText="1"/>
    </xf>
    <xf numFmtId="0" fontId="8" fillId="8" borderId="107" xfId="0" applyFont="1" applyFill="1" applyBorder="1" applyAlignment="1">
      <alignment horizontal="center" vertical="center"/>
    </xf>
    <xf numFmtId="0" fontId="6" fillId="8" borderId="108" xfId="0" applyFont="1" applyFill="1" applyBorder="1"/>
    <xf numFmtId="0" fontId="8" fillId="0" borderId="0" xfId="0" applyFont="1" applyAlignment="1">
      <alignment horizontal="center" vertical="center"/>
    </xf>
    <xf numFmtId="164" fontId="3" fillId="0" borderId="0" xfId="0" applyNumberFormat="1" applyFont="1" applyAlignment="1" applyProtection="1">
      <alignment vertical="center"/>
      <protection locked="0"/>
    </xf>
    <xf numFmtId="0" fontId="6" fillId="0" borderId="141" xfId="0" applyFont="1" applyBorder="1"/>
    <xf numFmtId="0" fontId="7" fillId="0" borderId="168" xfId="0" applyFont="1" applyBorder="1"/>
    <xf numFmtId="0" fontId="8" fillId="0" borderId="156" xfId="0" applyFont="1" applyBorder="1"/>
    <xf numFmtId="0" fontId="6" fillId="0" borderId="156" xfId="0" applyFont="1" applyBorder="1"/>
    <xf numFmtId="0" fontId="8" fillId="0" borderId="156" xfId="0" applyFont="1" applyBorder="1" applyAlignment="1">
      <alignment horizontal="center" vertical="center"/>
    </xf>
    <xf numFmtId="0" fontId="6" fillId="0" borderId="168" xfId="0" applyFont="1" applyBorder="1"/>
    <xf numFmtId="0" fontId="7" fillId="0" borderId="169" xfId="0" applyFont="1" applyBorder="1"/>
    <xf numFmtId="0" fontId="7" fillId="0" borderId="171" xfId="0" applyFont="1" applyBorder="1"/>
    <xf numFmtId="0" fontId="23" fillId="0" borderId="172" xfId="0" applyFont="1" applyBorder="1" applyAlignment="1">
      <alignment horizontal="left" vertical="center"/>
    </xf>
    <xf numFmtId="0" fontId="8" fillId="0" borderId="173" xfId="0" applyFont="1" applyBorder="1"/>
    <xf numFmtId="0" fontId="6" fillId="0" borderId="173" xfId="0" applyFont="1" applyBorder="1"/>
    <xf numFmtId="0" fontId="8" fillId="0" borderId="173" xfId="0" applyFont="1" applyBorder="1" applyAlignment="1">
      <alignment horizontal="center" vertical="center"/>
    </xf>
    <xf numFmtId="0" fontId="6" fillId="0" borderId="174" xfId="0" applyFont="1" applyBorder="1"/>
    <xf numFmtId="0" fontId="7" fillId="0" borderId="175" xfId="0" applyFont="1" applyBorder="1"/>
    <xf numFmtId="0" fontId="8" fillId="0" borderId="169" xfId="0" applyFont="1" applyBorder="1"/>
    <xf numFmtId="0" fontId="6" fillId="0" borderId="169" xfId="0" applyFont="1" applyBorder="1"/>
    <xf numFmtId="0" fontId="8" fillId="0" borderId="169" xfId="0" applyFont="1" applyBorder="1" applyAlignment="1">
      <alignment horizontal="center" vertical="center"/>
    </xf>
    <xf numFmtId="0" fontId="6" fillId="0" borderId="176" xfId="0" applyFont="1" applyBorder="1"/>
    <xf numFmtId="0" fontId="7" fillId="0" borderId="176" xfId="0" applyFont="1" applyBorder="1"/>
    <xf numFmtId="0" fontId="7" fillId="0" borderId="134" xfId="0" applyFont="1" applyBorder="1"/>
    <xf numFmtId="0" fontId="0" fillId="3" borderId="109" xfId="0" applyFill="1" applyBorder="1"/>
    <xf numFmtId="0" fontId="8" fillId="8" borderId="144" xfId="0" applyFont="1" applyFill="1" applyBorder="1" applyAlignment="1">
      <alignment horizontal="left" vertical="center"/>
    </xf>
    <xf numFmtId="0" fontId="7" fillId="0" borderId="180" xfId="0" applyFont="1" applyBorder="1"/>
    <xf numFmtId="0" fontId="7" fillId="0" borderId="181" xfId="0" applyFont="1" applyBorder="1"/>
    <xf numFmtId="0" fontId="7" fillId="0" borderId="182" xfId="0" applyFont="1" applyBorder="1"/>
    <xf numFmtId="0" fontId="7" fillId="0" borderId="184" xfId="0" applyFont="1" applyBorder="1"/>
    <xf numFmtId="0" fontId="7" fillId="0" borderId="183" xfId="0" applyFont="1" applyBorder="1"/>
    <xf numFmtId="0" fontId="7" fillId="7" borderId="112" xfId="0" applyFont="1" applyFill="1" applyBorder="1"/>
    <xf numFmtId="0" fontId="7" fillId="7" borderId="185" xfId="0" applyFont="1" applyFill="1" applyBorder="1"/>
    <xf numFmtId="0" fontId="7" fillId="7" borderId="110" xfId="0" applyFont="1" applyFill="1" applyBorder="1"/>
    <xf numFmtId="0" fontId="7" fillId="7" borderId="113" xfId="0" applyFont="1" applyFill="1" applyBorder="1"/>
    <xf numFmtId="0" fontId="23" fillId="0" borderId="186" xfId="0" applyFont="1" applyBorder="1" applyAlignment="1">
      <alignment horizontal="left" vertical="center"/>
    </xf>
    <xf numFmtId="0" fontId="8" fillId="0" borderId="187" xfId="0" applyFont="1" applyBorder="1"/>
    <xf numFmtId="0" fontId="6" fillId="0" borderId="188" xfId="0" applyFont="1" applyBorder="1"/>
    <xf numFmtId="0" fontId="8" fillId="0" borderId="189" xfId="0" applyFont="1" applyBorder="1" applyAlignment="1">
      <alignment horizontal="center" vertical="center"/>
    </xf>
    <xf numFmtId="0" fontId="6" fillId="0" borderId="190" xfId="0" applyFont="1" applyBorder="1"/>
    <xf numFmtId="0" fontId="7" fillId="0" borderId="191" xfId="0" applyFont="1" applyBorder="1"/>
    <xf numFmtId="0" fontId="7" fillId="0" borderId="192" xfId="0" applyFont="1" applyBorder="1"/>
    <xf numFmtId="0" fontId="23" fillId="0" borderId="193" xfId="0" applyFont="1" applyBorder="1" applyAlignment="1">
      <alignment horizontal="left" vertical="center"/>
    </xf>
    <xf numFmtId="0" fontId="8" fillId="0" borderId="194" xfId="0" applyFont="1" applyBorder="1"/>
    <xf numFmtId="0" fontId="6" fillId="0" borderId="194" xfId="0" applyFont="1" applyBorder="1"/>
    <xf numFmtId="0" fontId="8" fillId="0" borderId="195" xfId="0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6" fillId="0" borderId="196" xfId="0" applyFont="1" applyBorder="1"/>
    <xf numFmtId="0" fontId="7" fillId="0" borderId="197" xfId="0" applyFont="1" applyBorder="1"/>
    <xf numFmtId="0" fontId="7" fillId="7" borderId="156" xfId="0" applyFont="1" applyFill="1" applyBorder="1"/>
    <xf numFmtId="0" fontId="7" fillId="0" borderId="0" xfId="0" applyFont="1" applyAlignment="1">
      <alignment vertical="center" wrapText="1"/>
    </xf>
    <xf numFmtId="164" fontId="31" fillId="0" borderId="169" xfId="0" applyNumberFormat="1" applyFont="1" applyBorder="1" applyAlignment="1">
      <alignment horizontal="right" vertical="center"/>
    </xf>
    <xf numFmtId="0" fontId="23" fillId="0" borderId="62" xfId="0" applyFont="1" applyBorder="1" applyAlignment="1">
      <alignment horizontal="left"/>
    </xf>
    <xf numFmtId="164" fontId="5" fillId="0" borderId="99" xfId="0" applyNumberFormat="1" applyFont="1" applyBorder="1" applyAlignment="1">
      <alignment vertical="center"/>
    </xf>
    <xf numFmtId="0" fontId="3" fillId="11" borderId="0" xfId="0" applyFont="1" applyFill="1"/>
    <xf numFmtId="0" fontId="54" fillId="11" borderId="0" xfId="0" applyFont="1" applyFill="1" applyAlignment="1">
      <alignment horizontal="left"/>
    </xf>
    <xf numFmtId="0" fontId="54" fillId="11" borderId="0" xfId="0" applyFont="1" applyFill="1"/>
    <xf numFmtId="0" fontId="54" fillId="11" borderId="0" xfId="0" applyFont="1" applyFill="1" applyAlignment="1">
      <alignment horizontal="center"/>
    </xf>
    <xf numFmtId="10" fontId="55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center" vertical="center"/>
    </xf>
    <xf numFmtId="0" fontId="54" fillId="11" borderId="0" xfId="0" applyFont="1" applyFill="1" applyAlignment="1">
      <alignment horizontal="left" vertical="center"/>
    </xf>
    <xf numFmtId="0" fontId="54" fillId="11" borderId="0" xfId="0" applyFont="1" applyFill="1" applyAlignment="1">
      <alignment horizontal="center" vertical="center"/>
    </xf>
    <xf numFmtId="10" fontId="55" fillId="11" borderId="0" xfId="1" applyNumberFormat="1" applyFont="1" applyFill="1" applyBorder="1" applyAlignment="1">
      <alignment horizontal="right"/>
    </xf>
    <xf numFmtId="10" fontId="54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right"/>
    </xf>
    <xf numFmtId="0" fontId="41" fillId="11" borderId="0" xfId="0" applyFont="1" applyFill="1"/>
    <xf numFmtId="0" fontId="0" fillId="11" borderId="0" xfId="0" applyFill="1"/>
    <xf numFmtId="0" fontId="0" fillId="11" borderId="0" xfId="0" applyFill="1" applyAlignment="1">
      <alignment vertical="center" wrapText="1"/>
    </xf>
    <xf numFmtId="164" fontId="5" fillId="4" borderId="16" xfId="0" applyNumberFormat="1" applyFont="1" applyFill="1" applyBorder="1" applyAlignment="1" applyProtection="1">
      <alignment vertical="center"/>
      <protection locked="0"/>
    </xf>
    <xf numFmtId="164" fontId="5" fillId="4" borderId="74" xfId="0" applyNumberFormat="1" applyFont="1" applyFill="1" applyBorder="1" applyAlignment="1" applyProtection="1">
      <alignment vertical="center"/>
      <protection locked="0"/>
    </xf>
    <xf numFmtId="164" fontId="7" fillId="4" borderId="32" xfId="0" applyNumberFormat="1" applyFont="1" applyFill="1" applyBorder="1" applyAlignment="1" applyProtection="1">
      <alignment vertical="center"/>
      <protection locked="0"/>
    </xf>
    <xf numFmtId="164" fontId="7" fillId="4" borderId="158" xfId="0" applyNumberFormat="1" applyFont="1" applyFill="1" applyBorder="1" applyAlignment="1" applyProtection="1">
      <alignment vertical="center"/>
      <protection locked="0"/>
    </xf>
    <xf numFmtId="164" fontId="7" fillId="4" borderId="179" xfId="0" applyNumberFormat="1" applyFont="1" applyFill="1" applyBorder="1" applyAlignment="1" applyProtection="1">
      <alignment vertical="center"/>
      <protection locked="0"/>
    </xf>
    <xf numFmtId="164" fontId="7" fillId="4" borderId="112" xfId="0" applyNumberFormat="1" applyFont="1" applyFill="1" applyBorder="1" applyAlignment="1" applyProtection="1">
      <alignment vertical="center"/>
      <protection locked="0"/>
    </xf>
    <xf numFmtId="164" fontId="7" fillId="4" borderId="177" xfId="0" applyNumberFormat="1" applyFont="1" applyFill="1" applyBorder="1" applyAlignment="1" applyProtection="1">
      <alignment vertical="center"/>
      <protection locked="0"/>
    </xf>
    <xf numFmtId="164" fontId="7" fillId="4" borderId="6" xfId="0" applyNumberFormat="1" applyFont="1" applyFill="1" applyBorder="1" applyAlignment="1" applyProtection="1">
      <alignment vertical="center"/>
      <protection locked="0"/>
    </xf>
    <xf numFmtId="164" fontId="7" fillId="4" borderId="156" xfId="0" applyNumberFormat="1" applyFont="1" applyFill="1" applyBorder="1" applyAlignment="1" applyProtection="1">
      <alignment vertical="center"/>
      <protection locked="0"/>
    </xf>
    <xf numFmtId="164" fontId="7" fillId="4" borderId="178" xfId="0" applyNumberFormat="1" applyFont="1" applyFill="1" applyBorder="1" applyAlignment="1" applyProtection="1">
      <alignment vertical="center"/>
      <protection locked="0"/>
    </xf>
    <xf numFmtId="164" fontId="7" fillId="4" borderId="169" xfId="0" applyNumberFormat="1" applyFont="1" applyFill="1" applyBorder="1" applyAlignment="1" applyProtection="1">
      <alignment vertical="center"/>
      <protection locked="0"/>
    </xf>
    <xf numFmtId="166" fontId="23" fillId="4" borderId="189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3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69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32" xfId="0" applyNumberFormat="1" applyFont="1" applyFill="1" applyBorder="1" applyAlignment="1" applyProtection="1">
      <alignment horizontal="right" vertical="center"/>
      <protection locked="0"/>
    </xf>
    <xf numFmtId="166" fontId="23" fillId="4" borderId="12" xfId="0" applyNumberFormat="1" applyFont="1" applyFill="1" applyBorder="1" applyAlignment="1" applyProtection="1">
      <alignment horizontal="right" vertical="center"/>
      <protection locked="0"/>
    </xf>
    <xf numFmtId="166" fontId="23" fillId="4" borderId="139" xfId="0" applyNumberFormat="1" applyFont="1" applyFill="1" applyBorder="1" applyAlignment="1" applyProtection="1">
      <alignment horizontal="right" vertical="center"/>
      <protection locked="0"/>
    </xf>
    <xf numFmtId="166" fontId="23" fillId="4" borderId="136" xfId="0" applyNumberFormat="1" applyFont="1" applyFill="1" applyBorder="1" applyAlignment="1" applyProtection="1">
      <alignment horizontal="right" vertical="center"/>
      <protection locked="0"/>
    </xf>
    <xf numFmtId="166" fontId="23" fillId="4" borderId="142" xfId="0" applyNumberFormat="1" applyFont="1" applyFill="1" applyBorder="1" applyAlignment="1" applyProtection="1">
      <alignment horizontal="right" vertical="center"/>
      <protection locked="0"/>
    </xf>
    <xf numFmtId="166" fontId="23" fillId="4" borderId="114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67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0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/>
      <protection locked="0"/>
    </xf>
    <xf numFmtId="166" fontId="23" fillId="4" borderId="167" xfId="0" applyNumberFormat="1" applyFont="1" applyFill="1" applyBorder="1" applyAlignment="1" applyProtection="1">
      <alignment horizontal="right" vertical="center"/>
      <protection locked="0"/>
    </xf>
    <xf numFmtId="0" fontId="8" fillId="8" borderId="200" xfId="0" applyFont="1" applyFill="1" applyBorder="1"/>
    <xf numFmtId="0" fontId="7" fillId="8" borderId="200" xfId="0" applyFont="1" applyFill="1" applyBorder="1"/>
    <xf numFmtId="0" fontId="7" fillId="8" borderId="201" xfId="0" applyFont="1" applyFill="1" applyBorder="1"/>
    <xf numFmtId="0" fontId="8" fillId="8" borderId="202" xfId="0" applyFont="1" applyFill="1" applyBorder="1"/>
    <xf numFmtId="0" fontId="8" fillId="7" borderId="111" xfId="0" applyFont="1" applyFill="1" applyBorder="1"/>
    <xf numFmtId="0" fontId="8" fillId="7" borderId="112" xfId="0" applyFont="1" applyFill="1" applyBorder="1"/>
    <xf numFmtId="0" fontId="7" fillId="0" borderId="204" xfId="0" applyFont="1" applyBorder="1"/>
    <xf numFmtId="0" fontId="7" fillId="0" borderId="203" xfId="0" applyFont="1" applyBorder="1"/>
    <xf numFmtId="0" fontId="8" fillId="8" borderId="205" xfId="0" applyFont="1" applyFill="1" applyBorder="1" applyAlignment="1">
      <alignment horizontal="center" vertical="center" wrapText="1"/>
    </xf>
    <xf numFmtId="0" fontId="8" fillId="8" borderId="206" xfId="0" applyFont="1" applyFill="1" applyBorder="1" applyAlignment="1">
      <alignment horizontal="center" vertical="center" wrapText="1"/>
    </xf>
    <xf numFmtId="0" fontId="26" fillId="7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right"/>
    </xf>
    <xf numFmtId="166" fontId="7" fillId="4" borderId="16" xfId="0" applyNumberFormat="1" applyFont="1" applyFill="1" applyBorder="1"/>
    <xf numFmtId="0" fontId="7" fillId="0" borderId="156" xfId="0" quotePrefix="1" applyFont="1" applyBorder="1"/>
    <xf numFmtId="0" fontId="7" fillId="0" borderId="209" xfId="0" applyFont="1" applyBorder="1"/>
    <xf numFmtId="0" fontId="15" fillId="0" borderId="169" xfId="0" applyFont="1" applyBorder="1" applyAlignment="1">
      <alignment horizontal="left"/>
    </xf>
    <xf numFmtId="0" fontId="7" fillId="0" borderId="210" xfId="0" applyFont="1" applyBorder="1"/>
    <xf numFmtId="0" fontId="7" fillId="5" borderId="0" xfId="0" applyFont="1" applyFill="1"/>
    <xf numFmtId="0" fontId="46" fillId="5" borderId="0" xfId="0" applyFont="1" applyFill="1"/>
    <xf numFmtId="164" fontId="3" fillId="5" borderId="0" xfId="0" applyNumberFormat="1" applyFont="1" applyFill="1" applyAlignment="1">
      <alignment horizontal="center" vertical="center"/>
    </xf>
    <xf numFmtId="0" fontId="7" fillId="5" borderId="110" xfId="0" applyFont="1" applyFill="1" applyBorder="1"/>
    <xf numFmtId="0" fontId="24" fillId="5" borderId="0" xfId="0" applyFont="1" applyFill="1"/>
    <xf numFmtId="164" fontId="3" fillId="5" borderId="211" xfId="0" applyNumberFormat="1" applyFont="1" applyFill="1" applyBorder="1" applyAlignment="1">
      <alignment horizontal="center" vertical="center"/>
    </xf>
    <xf numFmtId="164" fontId="3" fillId="5" borderId="212" xfId="0" applyNumberFormat="1" applyFont="1" applyFill="1" applyBorder="1" applyAlignment="1">
      <alignment horizontal="center" vertical="center"/>
    </xf>
    <xf numFmtId="0" fontId="23" fillId="4" borderId="16" xfId="0" applyFont="1" applyFill="1" applyBorder="1" applyProtection="1">
      <protection locked="0"/>
    </xf>
    <xf numFmtId="166" fontId="7" fillId="4" borderId="16" xfId="0" applyNumberFormat="1" applyFont="1" applyFill="1" applyBorder="1" applyProtection="1">
      <protection locked="0"/>
    </xf>
    <xf numFmtId="164" fontId="56" fillId="12" borderId="213" xfId="0" applyNumberFormat="1" applyFont="1" applyFill="1" applyBorder="1" applyAlignment="1" applyProtection="1">
      <alignment vertical="center"/>
      <protection locked="0"/>
    </xf>
    <xf numFmtId="164" fontId="56" fillId="12" borderId="68" xfId="0" applyNumberFormat="1" applyFont="1" applyFill="1" applyBorder="1" applyAlignment="1" applyProtection="1">
      <alignment vertical="center"/>
      <protection locked="0"/>
    </xf>
    <xf numFmtId="164" fontId="57" fillId="12" borderId="67" xfId="0" applyNumberFormat="1" applyFont="1" applyFill="1" applyBorder="1" applyAlignment="1" applyProtection="1">
      <alignment vertical="center"/>
      <protection locked="0"/>
    </xf>
    <xf numFmtId="164" fontId="56" fillId="12" borderId="63" xfId="0" applyNumberFormat="1" applyFont="1" applyFill="1" applyBorder="1" applyAlignment="1" applyProtection="1">
      <alignment vertical="center"/>
      <protection locked="0"/>
    </xf>
    <xf numFmtId="164" fontId="56" fillId="12" borderId="64" xfId="0" applyNumberFormat="1" applyFont="1" applyFill="1" applyBorder="1" applyAlignment="1" applyProtection="1">
      <alignment vertical="center"/>
      <protection locked="0"/>
    </xf>
    <xf numFmtId="164" fontId="56" fillId="12" borderId="66" xfId="0" applyNumberFormat="1" applyFont="1" applyFill="1" applyBorder="1" applyAlignment="1" applyProtection="1">
      <alignment vertical="center"/>
      <protection locked="0"/>
    </xf>
    <xf numFmtId="164" fontId="56" fillId="12" borderId="78" xfId="0" applyNumberFormat="1" applyFont="1" applyFill="1" applyBorder="1" applyAlignment="1" applyProtection="1">
      <alignment vertical="center"/>
      <protection locked="0"/>
    </xf>
    <xf numFmtId="164" fontId="56" fillId="12" borderId="65" xfId="0" applyNumberFormat="1" applyFont="1" applyFill="1" applyBorder="1" applyAlignment="1" applyProtection="1">
      <alignment vertical="center"/>
      <protection locked="0"/>
    </xf>
    <xf numFmtId="164" fontId="56" fillId="12" borderId="78" xfId="0" applyNumberFormat="1" applyFont="1" applyFill="1" applyBorder="1" applyAlignment="1" applyProtection="1">
      <alignment horizontal="right" vertical="center"/>
      <protection locked="0"/>
    </xf>
    <xf numFmtId="164" fontId="56" fillId="12" borderId="5" xfId="0" applyNumberFormat="1" applyFont="1" applyFill="1" applyBorder="1" applyAlignment="1" applyProtection="1">
      <alignment vertical="center"/>
      <protection locked="0"/>
    </xf>
    <xf numFmtId="164" fontId="56" fillId="12" borderId="79" xfId="0" applyNumberFormat="1" applyFont="1" applyFill="1" applyBorder="1" applyAlignment="1" applyProtection="1">
      <alignment vertical="center"/>
      <protection locked="0"/>
    </xf>
    <xf numFmtId="164" fontId="56" fillId="12" borderId="67" xfId="0" applyNumberFormat="1" applyFont="1" applyFill="1" applyBorder="1" applyAlignment="1" applyProtection="1">
      <alignment vertical="center"/>
      <protection locked="0"/>
    </xf>
    <xf numFmtId="166" fontId="56" fillId="12" borderId="214" xfId="1" applyNumberFormat="1" applyFont="1" applyFill="1" applyBorder="1" applyAlignment="1" applyProtection="1">
      <alignment vertical="center"/>
      <protection locked="0"/>
    </xf>
    <xf numFmtId="166" fontId="56" fillId="12" borderId="104" xfId="1" applyNumberFormat="1" applyFont="1" applyFill="1" applyBorder="1" applyAlignment="1" applyProtection="1">
      <alignment vertical="center"/>
      <protection locked="0"/>
    </xf>
    <xf numFmtId="166" fontId="17" fillId="12" borderId="104" xfId="1" applyNumberFormat="1" applyFont="1" applyFill="1" applyBorder="1" applyAlignment="1" applyProtection="1">
      <alignment vertical="center"/>
      <protection locked="0"/>
    </xf>
    <xf numFmtId="0" fontId="23" fillId="4" borderId="16" xfId="0" applyFont="1" applyFill="1" applyBorder="1" applyAlignment="1" applyProtection="1">
      <alignment wrapText="1"/>
      <protection locked="0"/>
    </xf>
    <xf numFmtId="0" fontId="7" fillId="3" borderId="0" xfId="0" applyFont="1" applyFill="1" applyProtection="1"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4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148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110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11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3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3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147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131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 wrapText="1"/>
    </xf>
    <xf numFmtId="0" fontId="13" fillId="0" borderId="6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3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69" xfId="0" applyFont="1" applyFill="1" applyBorder="1" applyAlignment="1" applyProtection="1">
      <alignment horizontal="right" vertical="center"/>
      <protection locked="0"/>
    </xf>
    <xf numFmtId="0" fontId="44" fillId="7" borderId="60" xfId="0" applyFont="1" applyFill="1" applyBorder="1" applyAlignment="1">
      <alignment horizontal="center" vertical="center" wrapText="1"/>
    </xf>
    <xf numFmtId="0" fontId="44" fillId="7" borderId="61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5" xfId="0" applyFont="1" applyFill="1" applyBorder="1" applyAlignment="1">
      <alignment horizontal="right" vertical="center"/>
    </xf>
    <xf numFmtId="1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4" borderId="66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3" xfId="0" applyFont="1" applyFill="1" applyBorder="1"/>
    <xf numFmtId="0" fontId="36" fillId="0" borderId="62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3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4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5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3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56" fillId="12" borderId="6" xfId="0" applyFont="1" applyFill="1" applyBorder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63" xfId="0" applyFont="1" applyFill="1" applyBorder="1" applyAlignment="1" applyProtection="1">
      <alignment horizontal="right" vertical="center"/>
      <protection locked="0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5" fillId="0" borderId="109" xfId="0" applyFont="1" applyBorder="1" applyAlignment="1">
      <alignment horizontal="left" vertical="center" wrapText="1" indent="8"/>
    </xf>
    <xf numFmtId="0" fontId="5" fillId="0" borderId="0" xfId="0" applyFont="1" applyAlignment="1">
      <alignment horizontal="left" vertical="center" wrapText="1" indent="8"/>
    </xf>
    <xf numFmtId="0" fontId="5" fillId="0" borderId="106" xfId="3" applyFont="1" applyBorder="1" applyAlignment="1">
      <alignment horizontal="center"/>
    </xf>
    <xf numFmtId="0" fontId="5" fillId="0" borderId="107" xfId="3" applyFont="1" applyBorder="1" applyAlignment="1">
      <alignment horizontal="center"/>
    </xf>
    <xf numFmtId="164" fontId="3" fillId="4" borderId="122" xfId="0" applyNumberFormat="1" applyFont="1" applyFill="1" applyBorder="1" applyAlignment="1" applyProtection="1">
      <alignment horizontal="left" vertical="top"/>
      <protection locked="0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107" xfId="0" applyNumberFormat="1" applyFont="1" applyFill="1" applyBorder="1" applyAlignment="1" applyProtection="1">
      <alignment horizontal="left" vertical="top"/>
      <protection locked="0"/>
    </xf>
    <xf numFmtId="164" fontId="3" fillId="4" borderId="121" xfId="0" applyNumberFormat="1" applyFont="1" applyFill="1" applyBorder="1" applyAlignment="1" applyProtection="1">
      <alignment horizontal="left" vertical="top"/>
      <protection locked="0"/>
    </xf>
    <xf numFmtId="164" fontId="3" fillId="4" borderId="112" xfId="0" applyNumberFormat="1" applyFont="1" applyFill="1" applyBorder="1" applyAlignment="1" applyProtection="1">
      <alignment horizontal="left" vertical="top"/>
      <protection locked="0"/>
    </xf>
    <xf numFmtId="164" fontId="3" fillId="4" borderId="114" xfId="0" applyNumberFormat="1" applyFont="1" applyFill="1" applyBorder="1" applyAlignment="1" applyProtection="1">
      <alignment horizontal="left" vertical="top"/>
      <protection locked="0"/>
    </xf>
    <xf numFmtId="164" fontId="3" fillId="7" borderId="0" xfId="0" applyNumberFormat="1" applyFont="1" applyFill="1" applyAlignment="1">
      <alignment horizontal="left" vertical="top"/>
    </xf>
    <xf numFmtId="164" fontId="3" fillId="7" borderId="12" xfId="0" applyNumberFormat="1" applyFont="1" applyFill="1" applyBorder="1" applyAlignment="1">
      <alignment horizontal="left" vertical="top"/>
    </xf>
    <xf numFmtId="164" fontId="3" fillId="4" borderId="4" xfId="0" quotePrefix="1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7" xfId="0" applyFont="1" applyFill="1" applyBorder="1" applyAlignment="1">
      <alignment horizontal="left" vertical="top" wrapText="1"/>
    </xf>
    <xf numFmtId="0" fontId="7" fillId="7" borderId="108" xfId="0" applyFont="1" applyFill="1" applyBorder="1" applyAlignment="1">
      <alignment horizontal="left" vertical="top" wrapText="1"/>
    </xf>
    <xf numFmtId="164" fontId="3" fillId="4" borderId="31" xfId="0" applyNumberFormat="1" applyFont="1" applyFill="1" applyBorder="1" applyAlignment="1" applyProtection="1">
      <alignment horizontal="center" vertical="center"/>
      <protection locked="0"/>
    </xf>
    <xf numFmtId="164" fontId="3" fillId="4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53" xfId="0" applyFont="1" applyFill="1" applyBorder="1" applyAlignment="1" applyProtection="1">
      <alignment horizontal="center"/>
      <protection locked="0"/>
    </xf>
    <xf numFmtId="0" fontId="23" fillId="4" borderId="0" xfId="0" applyFont="1" applyFill="1" applyAlignment="1" applyProtection="1">
      <alignment horizontal="center"/>
      <protection locked="0"/>
    </xf>
    <xf numFmtId="0" fontId="23" fillId="4" borderId="12" xfId="0" applyFont="1" applyFill="1" applyBorder="1" applyAlignment="1" applyProtection="1">
      <alignment horizontal="center"/>
      <protection locked="0"/>
    </xf>
    <xf numFmtId="0" fontId="23" fillId="4" borderId="13" xfId="0" applyFont="1" applyFill="1" applyBorder="1" applyAlignment="1" applyProtection="1">
      <alignment horizontal="center" vertical="center" wrapText="1"/>
      <protection locked="0"/>
    </xf>
    <xf numFmtId="0" fontId="23" fillId="4" borderId="24" xfId="0" applyFont="1" applyFill="1" applyBorder="1" applyAlignment="1" applyProtection="1">
      <alignment horizontal="center" vertical="center" wrapText="1"/>
      <protection locked="0"/>
    </xf>
    <xf numFmtId="0" fontId="23" fillId="4" borderId="105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>
      <alignment horizontal="right" vertical="center" indent="1"/>
    </xf>
    <xf numFmtId="0" fontId="3" fillId="4" borderId="131" xfId="0" applyFont="1" applyFill="1" applyBorder="1" applyAlignment="1">
      <alignment horizontal="right" vertical="center" indent="1"/>
    </xf>
    <xf numFmtId="0" fontId="3" fillId="4" borderId="6" xfId="0" applyFont="1" applyFill="1" applyBorder="1" applyAlignment="1">
      <alignment horizontal="right" vertical="center" indent="1"/>
    </xf>
    <xf numFmtId="0" fontId="7" fillId="0" borderId="207" xfId="0" quotePrefix="1" applyFont="1" applyBorder="1" applyAlignment="1">
      <alignment horizontal="left" wrapText="1"/>
    </xf>
    <xf numFmtId="0" fontId="7" fillId="0" borderId="208" xfId="0" quotePrefix="1" applyFont="1" applyBorder="1" applyAlignment="1">
      <alignment horizontal="left" wrapText="1"/>
    </xf>
    <xf numFmtId="0" fontId="7" fillId="0" borderId="109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4" borderId="13" xfId="0" applyFont="1" applyFill="1" applyBorder="1" applyAlignment="1" applyProtection="1">
      <alignment horizontal="center"/>
      <protection locked="0"/>
    </xf>
    <xf numFmtId="0" fontId="23" fillId="4" borderId="24" xfId="0" applyFont="1" applyFill="1" applyBorder="1" applyAlignment="1" applyProtection="1">
      <alignment horizontal="center"/>
      <protection locked="0"/>
    </xf>
    <xf numFmtId="0" fontId="23" fillId="4" borderId="105" xfId="0" applyFont="1" applyFill="1" applyBorder="1" applyAlignment="1" applyProtection="1">
      <alignment horizontal="center"/>
      <protection locked="0"/>
    </xf>
    <xf numFmtId="164" fontId="3" fillId="4" borderId="199" xfId="0" applyNumberFormat="1" applyFont="1" applyFill="1" applyBorder="1" applyAlignment="1" applyProtection="1">
      <alignment horizontal="center" vertical="center"/>
      <protection locked="0"/>
    </xf>
    <xf numFmtId="164" fontId="3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4" borderId="105" xfId="0" applyNumberFormat="1" applyFont="1" applyFill="1" applyBorder="1" applyAlignment="1" applyProtection="1">
      <alignment horizontal="center" vertical="center"/>
      <protection locked="0"/>
    </xf>
    <xf numFmtId="164" fontId="3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4" borderId="105" xfId="0" applyFont="1" applyFill="1" applyBorder="1" applyAlignment="1" applyProtection="1">
      <alignment horizontal="center" vertical="center"/>
      <protection locked="0"/>
    </xf>
    <xf numFmtId="164" fontId="3" fillId="4" borderId="36" xfId="0" applyNumberFormat="1" applyFont="1" applyFill="1" applyBorder="1" applyAlignment="1" applyProtection="1">
      <alignment horizontal="center" vertical="center"/>
      <protection locked="0"/>
    </xf>
    <xf numFmtId="164" fontId="3" fillId="4" borderId="37" xfId="0" applyNumberFormat="1" applyFont="1" applyFill="1" applyBorder="1" applyAlignment="1" applyProtection="1">
      <alignment horizontal="center" vertical="center"/>
      <protection locked="0"/>
    </xf>
    <xf numFmtId="164" fontId="3" fillId="4" borderId="35" xfId="0" applyNumberFormat="1" applyFont="1" applyFill="1" applyBorder="1" applyAlignment="1" applyProtection="1">
      <alignment horizontal="center" vertical="center"/>
      <protection locked="0"/>
    </xf>
    <xf numFmtId="164" fontId="3" fillId="4" borderId="198" xfId="0" applyNumberFormat="1" applyFont="1" applyFill="1" applyBorder="1" applyAlignment="1" applyProtection="1">
      <alignment horizontal="center" vertical="center"/>
      <protection locked="0"/>
    </xf>
    <xf numFmtId="164" fontId="3" fillId="4" borderId="33" xfId="0" applyNumberFormat="1" applyFont="1" applyFill="1" applyBorder="1" applyAlignment="1" applyProtection="1">
      <alignment horizontal="center" vertical="center"/>
      <protection locked="0"/>
    </xf>
    <xf numFmtId="164" fontId="3" fillId="4" borderId="159" xfId="0" applyNumberFormat="1" applyFont="1" applyFill="1" applyBorder="1" applyAlignment="1" applyProtection="1">
      <alignment horizontal="center" vertical="center"/>
      <protection locked="0"/>
    </xf>
    <xf numFmtId="164" fontId="23" fillId="4" borderId="24" xfId="0" applyNumberFormat="1" applyFont="1" applyFill="1" applyBorder="1" applyAlignment="1" applyProtection="1">
      <alignment horizontal="center" vertical="center"/>
      <protection locked="0"/>
    </xf>
    <xf numFmtId="164" fontId="23" fillId="4" borderId="105" xfId="0" applyNumberFormat="1" applyFont="1" applyFill="1" applyBorder="1" applyAlignment="1" applyProtection="1">
      <alignment horizontal="center" vertical="center"/>
      <protection locked="0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0" xfId="0" applyFont="1" applyFill="1" applyAlignment="1">
      <alignment horizontal="left" vertical="center" wrapText="1"/>
    </xf>
    <xf numFmtId="0" fontId="23" fillId="7" borderId="12" xfId="0" applyFont="1" applyFill="1" applyBorder="1" applyAlignment="1">
      <alignment horizontal="left" vertical="center" wrapText="1"/>
    </xf>
    <xf numFmtId="0" fontId="23" fillId="7" borderId="53" xfId="0" applyFont="1" applyFill="1" applyBorder="1" applyAlignment="1">
      <alignment horizontal="left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wrapText="1"/>
    </xf>
    <xf numFmtId="0" fontId="23" fillId="7" borderId="53" xfId="0" applyFont="1" applyFill="1" applyBorder="1" applyAlignment="1">
      <alignment horizontal="left" vertical="center" wrapText="1"/>
    </xf>
    <xf numFmtId="0" fontId="23" fillId="7" borderId="90" xfId="0" applyFont="1" applyFill="1" applyBorder="1" applyAlignment="1">
      <alignment horizontal="left" vertical="center" wrapText="1"/>
    </xf>
    <xf numFmtId="0" fontId="23" fillId="7" borderId="83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3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3" fillId="7" borderId="53" xfId="0" applyFont="1" applyFill="1" applyBorder="1" applyAlignment="1">
      <alignment horizontal="left" vertical="top" wrapText="1"/>
    </xf>
    <xf numFmtId="0" fontId="24" fillId="8" borderId="53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3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14" fontId="23" fillId="4" borderId="16" xfId="0" applyNumberFormat="1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3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3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3" xfId="0" applyFont="1" applyFill="1" applyBorder="1" applyAlignment="1">
      <alignment horizontal="center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5" xfId="1" applyNumberFormat="1" applyFont="1" applyFill="1" applyBorder="1" applyAlignment="1" applyProtection="1">
      <alignment horizontal="center" vertical="center"/>
      <protection locked="0"/>
    </xf>
    <xf numFmtId="0" fontId="8" fillId="10" borderId="117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7" fillId="4" borderId="117" xfId="0" applyFont="1" applyFill="1" applyBorder="1" applyAlignment="1">
      <alignment horizontal="center"/>
    </xf>
    <xf numFmtId="0" fontId="56" fillId="12" borderId="55" xfId="1" applyNumberFormat="1" applyFont="1" applyFill="1" applyBorder="1" applyAlignment="1" applyProtection="1">
      <alignment horizontal="center" vertical="center"/>
      <protection locked="0"/>
    </xf>
    <xf numFmtId="0" fontId="56" fillId="12" borderId="7" xfId="1" applyNumberFormat="1" applyFont="1" applyFill="1" applyBorder="1" applyAlignment="1" applyProtection="1">
      <alignment horizontal="center" vertical="center"/>
      <protection locked="0"/>
    </xf>
    <xf numFmtId="0" fontId="56" fillId="12" borderId="5" xfId="1" applyNumberFormat="1" applyFont="1" applyFill="1" applyBorder="1" applyAlignment="1" applyProtection="1">
      <alignment horizontal="center" vertical="center"/>
      <protection locked="0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0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164" fontId="3" fillId="4" borderId="129" xfId="0" applyNumberFormat="1" applyFont="1" applyFill="1" applyBorder="1" applyAlignment="1" applyProtection="1">
      <alignment horizontal="left" vertical="top"/>
      <protection locked="0"/>
    </xf>
    <xf numFmtId="164" fontId="3" fillId="4" borderId="130" xfId="0" applyNumberFormat="1" applyFont="1" applyFill="1" applyBorder="1" applyAlignment="1" applyProtection="1">
      <alignment horizontal="left" vertical="top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5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126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3" xfId="0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3" xfId="0" applyNumberFormat="1" applyFont="1" applyFill="1" applyBorder="1" applyAlignment="1" applyProtection="1">
      <alignment horizontal="left" vertical="top"/>
      <protection locked="0"/>
    </xf>
    <xf numFmtId="0" fontId="3" fillId="4" borderId="65" xfId="0" applyFont="1" applyFill="1" applyBorder="1" applyAlignment="1" applyProtection="1">
      <alignment horizontal="left" vertical="center"/>
      <protection locked="0"/>
    </xf>
    <xf numFmtId="0" fontId="3" fillId="4" borderId="66" xfId="0" applyFont="1" applyFill="1" applyBorder="1" applyAlignment="1" applyProtection="1">
      <alignment horizontal="left" vertical="center" wrapText="1"/>
      <protection locked="0"/>
    </xf>
    <xf numFmtId="0" fontId="6" fillId="0" borderId="63" xfId="0" applyFont="1" applyBorder="1" applyAlignment="1">
      <alignment horizontal="left" vertical="center"/>
    </xf>
    <xf numFmtId="0" fontId="42" fillId="7" borderId="60" xfId="0" applyFont="1" applyFill="1" applyBorder="1" applyAlignment="1">
      <alignment horizontal="left" wrapText="1"/>
    </xf>
    <xf numFmtId="0" fontId="42" fillId="7" borderId="61" xfId="0" applyFont="1" applyFill="1" applyBorder="1" applyAlignment="1">
      <alignment horizontal="left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2" xfId="0" applyFont="1" applyBorder="1" applyAlignment="1">
      <alignment horizontal="center" vertical="center" wrapText="1"/>
    </xf>
    <xf numFmtId="0" fontId="3" fillId="4" borderId="63" xfId="0" applyFont="1" applyFill="1" applyBorder="1" applyAlignment="1" applyProtection="1">
      <alignment horizontal="left" vertical="top" wrapText="1"/>
      <protection locked="0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5" xfId="0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Protection="1"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6" xfId="0" applyFont="1" applyFill="1" applyBorder="1" applyAlignment="1">
      <alignment horizontal="left" vertical="center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</cellXfs>
  <cellStyles count="4">
    <cellStyle name="Normal" xfId="0" builtinId="0"/>
    <cellStyle name="Normal 2" xfId="2" xr:uid="{00000000-0005-0000-0000-000001000000}"/>
    <cellStyle name="Normal 2 2" xfId="3" xr:uid="{A1B8947E-F63E-4861-B210-DC8E491CFC47}"/>
    <cellStyle name="Percent" xfId="1" builtinId="5"/>
  </cellStyles>
  <dxfs count="47"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4F81BD"/>
      <color rgb="FFFEB2B2"/>
      <color rgb="FFFF9B9B"/>
      <color rgb="FFFF6969"/>
      <color rgb="FFFF5050"/>
      <color rgb="FFFF7C80"/>
      <color rgb="FFF8856E"/>
      <color rgb="FFFF9966"/>
      <color rgb="FF006100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1180530</xdr:colOff>
      <xdr:row>1</xdr:row>
      <xdr:rowOff>104400</xdr:rowOff>
    </xdr:from>
    <xdr:ext cx="360" cy="19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5">
              <a:extLst>
                <a:ext uri="{FF2B5EF4-FFF2-40B4-BE49-F238E27FC236}">
                  <a16:creationId xmlns:a16="http://schemas.microsoft.com/office/drawing/2014/main" id="{B45B0CCD-4070-451A-B53B-127AF35D4491}"/>
                </a:ext>
              </a:extLst>
            </xdr14:cNvPr>
            <xdr14:cNvContentPartPr/>
          </xdr14:nvContentPartPr>
          <xdr14:nvPr macro=""/>
          <xdr14:xfrm>
            <a:off x="1466280" y="42825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F5AC16DF-AEF9-4DEB-B924-37653E23B11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457640" y="4192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3-25T08:10:54.30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5"/>
  <sheetViews>
    <sheetView showGridLines="0" topLeftCell="B41" zoomScaleNormal="100" zoomScaleSheetLayoutView="85" zoomScalePageLayoutView="60" workbookViewId="0"/>
  </sheetViews>
  <sheetFormatPr defaultColWidth="0" defaultRowHeight="12" x14ac:dyDescent="0.2"/>
  <cols>
    <col min="1" max="1" width="1.7109375" style="26" customWidth="1"/>
    <col min="2" max="2" width="67.7109375" style="26" bestFit="1" customWidth="1"/>
    <col min="3" max="5" width="24.28515625" style="26" customWidth="1"/>
    <col min="6" max="6" width="1.7109375" style="488" customWidth="1"/>
    <col min="7" max="10" width="9.140625" style="488" hidden="1" customWidth="1"/>
    <col min="11" max="11" width="20.28515625" style="488" hidden="1" customWidth="1"/>
    <col min="12" max="17" width="9.140625" style="488" hidden="1" customWidth="1"/>
    <col min="18" max="18" width="47.5703125" style="488" hidden="1" customWidth="1"/>
    <col min="19" max="19" width="10.42578125" style="488" hidden="1" customWidth="1"/>
    <col min="20" max="20" width="16.140625" style="488" hidden="1" customWidth="1"/>
    <col min="21" max="22" width="9.140625" style="488" hidden="1" customWidth="1"/>
    <col min="23" max="23" width="23.140625" style="488" hidden="1" customWidth="1"/>
    <col min="24" max="24" width="17.5703125" style="488" customWidth="1"/>
    <col min="25" max="25" width="9.140625" style="488" customWidth="1"/>
    <col min="26" max="26" width="5.7109375" style="488" customWidth="1"/>
    <col min="27" max="27" width="6.28515625" style="488" customWidth="1"/>
    <col min="28" max="28" width="7.7109375" style="488" customWidth="1"/>
    <col min="29" max="29" width="9.85546875" style="488" customWidth="1"/>
    <col min="30" max="50" width="9.140625" style="488" customWidth="1"/>
    <col min="51" max="52" width="0" style="30" hidden="1" customWidth="1"/>
    <col min="53" max="16384" width="9.140625" style="30" hidden="1"/>
  </cols>
  <sheetData>
    <row r="1" spans="2:52" ht="12.75" thickBot="1" x14ac:dyDescent="0.25">
      <c r="F1" s="26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>
        <f>COUNTA(R2:R232)</f>
        <v>220</v>
      </c>
      <c r="S1" s="30">
        <f>COUNTA(S2:S232)</f>
        <v>220</v>
      </c>
      <c r="T1" s="30">
        <f>COUNTA(T2:T232)</f>
        <v>220</v>
      </c>
      <c r="U1" s="30"/>
      <c r="V1" s="30"/>
      <c r="W1" s="30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</row>
    <row r="2" spans="2:52" ht="24.75" customHeight="1" x14ac:dyDescent="0.2">
      <c r="B2" s="135"/>
      <c r="C2" s="136"/>
      <c r="D2" s="597" t="s">
        <v>0</v>
      </c>
      <c r="E2" s="598"/>
      <c r="F2" s="26"/>
      <c r="G2" s="30"/>
      <c r="H2" s="30"/>
      <c r="I2" s="30"/>
      <c r="J2" s="30"/>
      <c r="K2" s="30"/>
      <c r="L2" s="30"/>
      <c r="M2" s="30"/>
      <c r="N2" s="30"/>
      <c r="O2" s="30"/>
      <c r="P2" s="30"/>
      <c r="Q2" s="332">
        <v>1</v>
      </c>
      <c r="R2" s="329" t="s">
        <v>1</v>
      </c>
      <c r="S2" s="330">
        <v>253255950</v>
      </c>
      <c r="T2" s="332" t="s">
        <v>2</v>
      </c>
      <c r="U2" s="424">
        <v>1</v>
      </c>
      <c r="V2" s="331" t="s">
        <v>3</v>
      </c>
      <c r="W2" s="30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3" spans="2:52" ht="24.75" customHeight="1" x14ac:dyDescent="0.2">
      <c r="B3" s="137"/>
      <c r="C3" s="60"/>
      <c r="D3" s="599"/>
      <c r="E3" s="600"/>
      <c r="F3" s="26"/>
      <c r="G3" s="30"/>
      <c r="H3" s="30"/>
      <c r="I3" s="30"/>
      <c r="J3" s="30"/>
      <c r="K3" s="30"/>
      <c r="L3" s="30"/>
      <c r="M3" s="30"/>
      <c r="N3" s="30"/>
      <c r="O3" s="30"/>
      <c r="P3" s="30"/>
      <c r="Q3" s="332">
        <v>2</v>
      </c>
      <c r="R3" s="329" t="s">
        <v>4</v>
      </c>
      <c r="S3" s="330">
        <v>152903578</v>
      </c>
      <c r="T3" s="332" t="s">
        <v>2</v>
      </c>
      <c r="U3" s="424">
        <v>1</v>
      </c>
      <c r="V3" s="331" t="s">
        <v>5</v>
      </c>
      <c r="W3" s="30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2:52" ht="24" customHeight="1" x14ac:dyDescent="0.2">
      <c r="B4" s="137"/>
      <c r="C4" s="60"/>
      <c r="D4" s="599"/>
      <c r="E4" s="600"/>
      <c r="F4" s="26"/>
      <c r="G4" s="30"/>
      <c r="H4" s="30"/>
      <c r="I4" s="30"/>
      <c r="J4" s="30"/>
      <c r="K4" s="30"/>
      <c r="L4" s="30"/>
      <c r="M4" s="30"/>
      <c r="N4" s="30"/>
      <c r="O4" s="30"/>
      <c r="P4" s="30"/>
      <c r="Q4" s="332">
        <v>3</v>
      </c>
      <c r="R4" s="329" t="s">
        <v>6</v>
      </c>
      <c r="S4" s="330">
        <v>152968145</v>
      </c>
      <c r="T4" s="332" t="s">
        <v>2</v>
      </c>
      <c r="U4" s="424">
        <v>1</v>
      </c>
      <c r="V4" s="331" t="s">
        <v>7</v>
      </c>
      <c r="W4" s="30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</row>
    <row r="5" spans="2:52" ht="12.75" x14ac:dyDescent="0.2">
      <c r="B5" s="137"/>
      <c r="C5" s="60"/>
      <c r="D5" s="60"/>
      <c r="E5" s="138"/>
      <c r="F5" s="26"/>
      <c r="G5" s="30"/>
      <c r="H5" s="30"/>
      <c r="I5" s="30"/>
      <c r="J5" s="30"/>
      <c r="K5" s="30"/>
      <c r="L5" s="30"/>
      <c r="M5" s="30"/>
      <c r="N5" s="30"/>
      <c r="O5" s="30"/>
      <c r="P5" s="30"/>
      <c r="Q5" s="332">
        <v>4</v>
      </c>
      <c r="R5" s="329" t="s">
        <v>8</v>
      </c>
      <c r="S5" s="330">
        <v>149566841</v>
      </c>
      <c r="T5" s="332" t="s">
        <v>9</v>
      </c>
      <c r="U5" s="424">
        <v>0.99919999999999998</v>
      </c>
      <c r="V5" s="331" t="s">
        <v>3</v>
      </c>
      <c r="W5" s="30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</row>
    <row r="6" spans="2:52" ht="15.75" x14ac:dyDescent="0.25">
      <c r="B6" s="608" t="s">
        <v>10</v>
      </c>
      <c r="C6" s="609"/>
      <c r="D6" s="609"/>
      <c r="E6" s="610"/>
      <c r="F6" s="26"/>
      <c r="G6" s="30"/>
      <c r="H6" s="30"/>
      <c r="I6" s="30"/>
      <c r="J6" s="30"/>
      <c r="K6" s="30"/>
      <c r="L6" s="30"/>
      <c r="M6" s="30"/>
      <c r="N6" s="30"/>
      <c r="O6" s="30"/>
      <c r="P6" s="30"/>
      <c r="Q6" s="429">
        <v>5</v>
      </c>
      <c r="R6" s="333" t="s">
        <v>11</v>
      </c>
      <c r="S6" s="334">
        <v>149947714</v>
      </c>
      <c r="T6" s="332" t="s">
        <v>9</v>
      </c>
      <c r="U6" s="424">
        <v>0.98629999999999995</v>
      </c>
      <c r="V6" s="331" t="s">
        <v>12</v>
      </c>
      <c r="W6" s="30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</row>
    <row r="7" spans="2:52" ht="15" x14ac:dyDescent="0.25">
      <c r="B7" s="139"/>
      <c r="C7" s="28"/>
      <c r="D7" s="28"/>
      <c r="E7" s="140"/>
      <c r="F7" s="26"/>
      <c r="G7" s="30"/>
      <c r="H7" s="30"/>
      <c r="I7" s="30"/>
      <c r="J7" s="30"/>
      <c r="K7" s="30"/>
      <c r="L7" s="30"/>
      <c r="M7" s="30"/>
      <c r="N7" s="30"/>
      <c r="O7" s="30"/>
      <c r="P7" s="30"/>
      <c r="Q7" s="332">
        <v>6</v>
      </c>
      <c r="R7" s="329" t="s">
        <v>13</v>
      </c>
      <c r="S7" s="330">
        <v>149951417</v>
      </c>
      <c r="T7" s="332" t="s">
        <v>9</v>
      </c>
      <c r="U7" s="424">
        <v>1</v>
      </c>
      <c r="V7" s="331" t="s">
        <v>12</v>
      </c>
      <c r="W7" s="30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</row>
    <row r="8" spans="2:52" ht="18.75" x14ac:dyDescent="0.3">
      <c r="B8" s="141" t="s">
        <v>14</v>
      </c>
      <c r="C8" s="611" t="s">
        <v>15</v>
      </c>
      <c r="D8" s="611"/>
      <c r="E8" s="612"/>
      <c r="F8" s="26"/>
      <c r="G8" s="30"/>
      <c r="H8" s="30"/>
      <c r="I8" s="30"/>
      <c r="J8" s="30"/>
      <c r="K8" s="30"/>
      <c r="L8" s="30"/>
      <c r="M8" s="30"/>
      <c r="N8" s="30"/>
      <c r="O8" s="30"/>
      <c r="P8" s="30"/>
      <c r="Q8" s="429">
        <v>7</v>
      </c>
      <c r="R8" s="429" t="s">
        <v>16</v>
      </c>
      <c r="S8" s="334">
        <v>250135860</v>
      </c>
      <c r="T8" s="332" t="s">
        <v>9</v>
      </c>
      <c r="U8" s="424">
        <v>0.31</v>
      </c>
      <c r="V8" s="331" t="s">
        <v>17</v>
      </c>
      <c r="W8" s="30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</row>
    <row r="9" spans="2:52" ht="12.75" x14ac:dyDescent="0.2">
      <c r="B9" s="142" t="s">
        <v>18</v>
      </c>
      <c r="C9" s="601" t="str">
        <f>IFERROR(VLOOKUP(C8,$R$1:$T$239,3,FALSE),"")</f>
        <v>Vilniaus miesto savivaldybė</v>
      </c>
      <c r="D9" s="601"/>
      <c r="E9" s="602"/>
      <c r="F9" s="26"/>
      <c r="G9" s="30"/>
      <c r="H9" s="30" t="s">
        <v>19</v>
      </c>
      <c r="I9" s="30"/>
      <c r="J9" s="30"/>
      <c r="K9" s="30"/>
      <c r="L9" s="30"/>
      <c r="M9" s="30"/>
      <c r="N9" s="30"/>
      <c r="O9" s="30"/>
      <c r="P9" s="30"/>
      <c r="Q9" s="332">
        <v>8</v>
      </c>
      <c r="R9" s="329" t="s">
        <v>20</v>
      </c>
      <c r="S9" s="330">
        <v>153720195</v>
      </c>
      <c r="T9" s="332" t="s">
        <v>21</v>
      </c>
      <c r="U9" s="425" t="s">
        <v>22</v>
      </c>
      <c r="V9" s="331" t="s">
        <v>3</v>
      </c>
      <c r="W9" s="30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</row>
    <row r="10" spans="2:52" ht="12.75" x14ac:dyDescent="0.2">
      <c r="B10" s="143" t="s">
        <v>23</v>
      </c>
      <c r="C10" s="601">
        <f>IFERROR(VLOOKUP(C8,$R$2:$S$239,2,FALSE),"")</f>
        <v>124644360</v>
      </c>
      <c r="D10" s="601"/>
      <c r="E10" s="602"/>
      <c r="F10" s="26"/>
      <c r="G10" s="30"/>
      <c r="H10" s="30" t="s">
        <v>24</v>
      </c>
      <c r="I10" s="30"/>
      <c r="J10" s="30"/>
      <c r="K10" s="30"/>
      <c r="L10" s="30"/>
      <c r="M10" s="30"/>
      <c r="N10" s="30"/>
      <c r="O10" s="30"/>
      <c r="P10" s="30"/>
      <c r="Q10" s="332">
        <v>9</v>
      </c>
      <c r="R10" s="329" t="s">
        <v>25</v>
      </c>
      <c r="S10" s="330">
        <v>154138664</v>
      </c>
      <c r="T10" s="332" t="s">
        <v>26</v>
      </c>
      <c r="U10" s="424">
        <v>1</v>
      </c>
      <c r="V10" s="331" t="s">
        <v>3</v>
      </c>
      <c r="W10" s="30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</row>
    <row r="11" spans="2:52" ht="12.75" x14ac:dyDescent="0.2">
      <c r="B11" s="143" t="s">
        <v>27</v>
      </c>
      <c r="C11" s="613" t="str">
        <f>IFERROR(VLOOKUP(C8,$R$2:$V$239,5,FALSE),"")</f>
        <v>Viešasis transportas</v>
      </c>
      <c r="D11" s="613"/>
      <c r="E11" s="614"/>
      <c r="F11" s="26"/>
      <c r="G11" s="30"/>
      <c r="H11" s="30" t="s">
        <v>28</v>
      </c>
      <c r="I11" s="30"/>
      <c r="J11" s="30"/>
      <c r="K11" s="30"/>
      <c r="L11" s="30"/>
      <c r="M11" s="30"/>
      <c r="N11" s="30"/>
      <c r="O11" s="30"/>
      <c r="P11" s="30"/>
      <c r="Q11" s="332">
        <v>10</v>
      </c>
      <c r="R11" s="329" t="s">
        <v>29</v>
      </c>
      <c r="S11" s="330">
        <v>154111083</v>
      </c>
      <c r="T11" s="332" t="s">
        <v>26</v>
      </c>
      <c r="U11" s="424">
        <v>1</v>
      </c>
      <c r="V11" s="331" t="s">
        <v>30</v>
      </c>
      <c r="W11" s="30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</row>
    <row r="12" spans="2:52" ht="12.75" x14ac:dyDescent="0.2">
      <c r="B12" s="143" t="s">
        <v>31</v>
      </c>
      <c r="C12" s="603" t="s">
        <v>32</v>
      </c>
      <c r="D12" s="603"/>
      <c r="E12" s="604"/>
      <c r="F12" s="26"/>
      <c r="G12" s="30"/>
      <c r="H12" s="30" t="s">
        <v>33</v>
      </c>
      <c r="I12" s="30"/>
      <c r="J12" s="30"/>
      <c r="K12" s="30"/>
      <c r="L12" s="30"/>
      <c r="M12" s="30"/>
      <c r="N12" s="30"/>
      <c r="O12" s="30"/>
      <c r="P12" s="30"/>
      <c r="Q12" s="332">
        <v>11</v>
      </c>
      <c r="R12" s="329" t="s">
        <v>34</v>
      </c>
      <c r="S12" s="330">
        <v>154112751</v>
      </c>
      <c r="T12" s="332" t="s">
        <v>26</v>
      </c>
      <c r="U12" s="424">
        <v>0.98719999999999997</v>
      </c>
      <c r="V12" s="330" t="s">
        <v>12</v>
      </c>
      <c r="W12" s="30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</row>
    <row r="13" spans="2:52" ht="12.75" x14ac:dyDescent="0.2">
      <c r="B13" s="143"/>
      <c r="C13" s="31"/>
      <c r="D13" s="31"/>
      <c r="E13" s="144"/>
      <c r="F13" s="26"/>
      <c r="G13" s="30"/>
      <c r="H13" s="30" t="s">
        <v>35</v>
      </c>
      <c r="I13" s="30"/>
      <c r="J13" s="30"/>
      <c r="K13" s="30"/>
      <c r="L13" s="30"/>
      <c r="M13" s="30"/>
      <c r="N13" s="30"/>
      <c r="O13" s="30"/>
      <c r="P13" s="30"/>
      <c r="Q13" s="332">
        <v>12</v>
      </c>
      <c r="R13" s="329" t="s">
        <v>36</v>
      </c>
      <c r="S13" s="330">
        <v>152812840</v>
      </c>
      <c r="T13" s="332" t="s">
        <v>37</v>
      </c>
      <c r="U13" s="424">
        <v>1</v>
      </c>
      <c r="V13" s="330" t="s">
        <v>3</v>
      </c>
      <c r="W13" s="30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</row>
    <row r="14" spans="2:52" ht="12.75" x14ac:dyDescent="0.2">
      <c r="B14" s="143"/>
      <c r="C14" s="605" t="s">
        <v>38</v>
      </c>
      <c r="D14" s="606"/>
      <c r="E14" s="607"/>
      <c r="F14" s="26"/>
      <c r="G14" s="30"/>
      <c r="H14" s="30" t="s">
        <v>39</v>
      </c>
      <c r="I14" s="30"/>
      <c r="J14" s="30"/>
      <c r="K14" s="30"/>
      <c r="L14" s="30"/>
      <c r="M14" s="30"/>
      <c r="N14" s="30"/>
      <c r="O14" s="30"/>
      <c r="P14" s="30"/>
      <c r="Q14" s="332">
        <v>13</v>
      </c>
      <c r="R14" s="329" t="s">
        <v>40</v>
      </c>
      <c r="S14" s="330">
        <v>152840633</v>
      </c>
      <c r="T14" s="332" t="s">
        <v>37</v>
      </c>
      <c r="U14" s="424">
        <v>1</v>
      </c>
      <c r="V14" s="330" t="s">
        <v>12</v>
      </c>
      <c r="W14" s="30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</row>
    <row r="15" spans="2:52" ht="12.75" x14ac:dyDescent="0.2">
      <c r="B15" s="143" t="s">
        <v>41</v>
      </c>
      <c r="C15" s="617" t="s">
        <v>42</v>
      </c>
      <c r="D15" s="617"/>
      <c r="E15" s="145" t="s">
        <v>43</v>
      </c>
      <c r="F15" s="26"/>
      <c r="G15" s="30"/>
      <c r="H15" s="30" t="s">
        <v>44</v>
      </c>
      <c r="I15" s="30"/>
      <c r="J15" s="30"/>
      <c r="K15" s="30"/>
      <c r="L15" s="30"/>
      <c r="M15" s="30"/>
      <c r="N15" s="30"/>
      <c r="O15" s="30"/>
      <c r="P15" s="30"/>
      <c r="Q15" s="332">
        <v>14</v>
      </c>
      <c r="R15" s="329" t="s">
        <v>45</v>
      </c>
      <c r="S15" s="330">
        <v>152814478</v>
      </c>
      <c r="T15" s="332" t="s">
        <v>37</v>
      </c>
      <c r="U15" s="424">
        <v>0.83520000000000005</v>
      </c>
      <c r="V15" s="330" t="s">
        <v>46</v>
      </c>
      <c r="W15" s="30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</row>
    <row r="16" spans="2:52" ht="12.75" x14ac:dyDescent="0.2">
      <c r="B16" s="146" t="s">
        <v>47</v>
      </c>
      <c r="C16" s="620" t="s">
        <v>48</v>
      </c>
      <c r="D16" s="620"/>
      <c r="E16" s="147">
        <v>1</v>
      </c>
      <c r="F16" s="26"/>
      <c r="G16" s="30"/>
      <c r="H16" s="30" t="s">
        <v>49</v>
      </c>
      <c r="I16" s="30"/>
      <c r="J16" s="30"/>
      <c r="K16" s="30"/>
      <c r="L16" s="30"/>
      <c r="M16" s="30"/>
      <c r="N16" s="30"/>
      <c r="O16" s="30"/>
      <c r="P16" s="30"/>
      <c r="Q16" s="332">
        <v>15</v>
      </c>
      <c r="R16" s="329" t="s">
        <v>50</v>
      </c>
      <c r="S16" s="330">
        <v>154724428</v>
      </c>
      <c r="T16" s="332" t="s">
        <v>51</v>
      </c>
      <c r="U16" s="425" t="s">
        <v>22</v>
      </c>
      <c r="V16" s="330" t="s">
        <v>46</v>
      </c>
      <c r="W16" s="30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</row>
    <row r="17" spans="1:50" ht="12.75" x14ac:dyDescent="0.2">
      <c r="B17" s="146" t="s">
        <v>52</v>
      </c>
      <c r="C17" s="618"/>
      <c r="D17" s="619"/>
      <c r="E17" s="147"/>
      <c r="F17" s="26"/>
      <c r="G17" s="30"/>
      <c r="H17" s="30" t="s">
        <v>7</v>
      </c>
      <c r="I17" s="30"/>
      <c r="J17" s="30"/>
      <c r="K17" s="30"/>
      <c r="L17" s="30"/>
      <c r="M17" s="30"/>
      <c r="N17" s="30"/>
      <c r="O17" s="30"/>
      <c r="P17" s="30"/>
      <c r="Q17" s="332">
        <v>16</v>
      </c>
      <c r="R17" s="329" t="s">
        <v>53</v>
      </c>
      <c r="S17" s="330">
        <v>154742789</v>
      </c>
      <c r="T17" s="332" t="s">
        <v>51</v>
      </c>
      <c r="U17" s="424">
        <v>1</v>
      </c>
      <c r="V17" s="330" t="s">
        <v>7</v>
      </c>
      <c r="W17" s="30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 ht="12.75" x14ac:dyDescent="0.2">
      <c r="B18" s="146" t="s">
        <v>54</v>
      </c>
      <c r="C18" s="571"/>
      <c r="D18" s="572"/>
      <c r="E18" s="147"/>
      <c r="F18" s="26"/>
      <c r="G18" s="30"/>
      <c r="H18" s="30" t="s">
        <v>55</v>
      </c>
      <c r="I18" s="30"/>
      <c r="J18" s="30"/>
      <c r="K18" s="30"/>
      <c r="L18" s="30"/>
      <c r="M18" s="30"/>
      <c r="N18" s="30"/>
      <c r="O18" s="30"/>
      <c r="P18" s="30"/>
      <c r="Q18" s="332">
        <v>17</v>
      </c>
      <c r="R18" s="329" t="s">
        <v>56</v>
      </c>
      <c r="S18" s="330">
        <v>154866655</v>
      </c>
      <c r="T18" s="332" t="s">
        <v>51</v>
      </c>
      <c r="U18" s="424">
        <v>1</v>
      </c>
      <c r="V18" s="330" t="s">
        <v>12</v>
      </c>
      <c r="W18" s="30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 ht="12.75" x14ac:dyDescent="0.2">
      <c r="B19" s="146" t="s">
        <v>57</v>
      </c>
      <c r="C19" s="571"/>
      <c r="D19" s="572"/>
      <c r="E19" s="147"/>
      <c r="F19" s="26"/>
      <c r="G19" s="30"/>
      <c r="H19" s="30" t="s">
        <v>58</v>
      </c>
      <c r="I19" s="30"/>
      <c r="J19" s="30"/>
      <c r="K19" s="30"/>
      <c r="L19" s="30"/>
      <c r="M19" s="30"/>
      <c r="N19" s="30"/>
      <c r="O19" s="30"/>
      <c r="P19" s="30"/>
      <c r="Q19" s="332">
        <v>18</v>
      </c>
      <c r="R19" s="329" t="s">
        <v>59</v>
      </c>
      <c r="S19" s="330">
        <v>154850665</v>
      </c>
      <c r="T19" s="332" t="s">
        <v>51</v>
      </c>
      <c r="U19" s="424">
        <v>0.93110000000000004</v>
      </c>
      <c r="V19" s="330" t="s">
        <v>3</v>
      </c>
      <c r="W19" s="30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 ht="12.75" x14ac:dyDescent="0.2">
      <c r="B20" s="146" t="s">
        <v>60</v>
      </c>
      <c r="C20" s="571"/>
      <c r="D20" s="572"/>
      <c r="E20" s="147"/>
      <c r="F20" s="26"/>
      <c r="G20" s="30"/>
      <c r="H20" s="30" t="s">
        <v>61</v>
      </c>
      <c r="I20" s="30"/>
      <c r="J20" s="30"/>
      <c r="K20" s="30"/>
      <c r="L20" s="30"/>
      <c r="M20" s="30"/>
      <c r="N20" s="30"/>
      <c r="O20" s="30"/>
      <c r="P20" s="30"/>
      <c r="Q20" s="332">
        <v>19</v>
      </c>
      <c r="R20" s="329" t="s">
        <v>62</v>
      </c>
      <c r="S20" s="330">
        <v>152003098</v>
      </c>
      <c r="T20" s="332" t="s">
        <v>63</v>
      </c>
      <c r="U20" s="424">
        <v>0.97640000000000005</v>
      </c>
      <c r="V20" s="330" t="s">
        <v>12</v>
      </c>
      <c r="W20" s="30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 ht="12.75" x14ac:dyDescent="0.2">
      <c r="B21" s="146" t="s">
        <v>64</v>
      </c>
      <c r="C21" s="573" t="s">
        <v>65</v>
      </c>
      <c r="D21" s="574"/>
      <c r="E21" s="148">
        <f>100%-SUM(E16:E20)</f>
        <v>0</v>
      </c>
      <c r="F21" s="26"/>
      <c r="G21" s="30"/>
      <c r="H21" s="30" t="s">
        <v>66</v>
      </c>
      <c r="I21" s="30"/>
      <c r="J21" s="30"/>
      <c r="K21" s="30"/>
      <c r="L21" s="30"/>
      <c r="M21" s="30"/>
      <c r="N21" s="30"/>
      <c r="O21" s="30"/>
      <c r="P21" s="30"/>
      <c r="Q21" s="332">
        <v>20</v>
      </c>
      <c r="R21" s="329" t="s">
        <v>67</v>
      </c>
      <c r="S21" s="330">
        <v>301500997</v>
      </c>
      <c r="T21" s="332" t="s">
        <v>63</v>
      </c>
      <c r="U21" s="424">
        <v>1</v>
      </c>
      <c r="V21" s="330" t="s">
        <v>3</v>
      </c>
      <c r="W21" s="30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 ht="12.75" x14ac:dyDescent="0.2">
      <c r="B22" s="146"/>
      <c r="C22" s="66"/>
      <c r="D22" s="66"/>
      <c r="E22" s="149"/>
      <c r="F22" s="26"/>
      <c r="G22" s="30"/>
      <c r="H22" s="30" t="s">
        <v>68</v>
      </c>
      <c r="I22" s="30"/>
      <c r="J22" s="30"/>
      <c r="K22" s="30"/>
      <c r="L22" s="30"/>
      <c r="M22" s="30"/>
      <c r="N22" s="30"/>
      <c r="O22" s="30"/>
      <c r="P22" s="30"/>
      <c r="Q22" s="332">
        <v>21</v>
      </c>
      <c r="R22" s="329" t="s">
        <v>69</v>
      </c>
      <c r="S22" s="330">
        <v>300076944</v>
      </c>
      <c r="T22" s="332" t="s">
        <v>63</v>
      </c>
      <c r="U22" s="424">
        <v>1</v>
      </c>
      <c r="V22" s="330" t="s">
        <v>46</v>
      </c>
      <c r="W22" s="30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</row>
    <row r="23" spans="1:50" ht="12.75" x14ac:dyDescent="0.2">
      <c r="B23" s="150" t="s">
        <v>70</v>
      </c>
      <c r="C23" s="575">
        <v>1</v>
      </c>
      <c r="D23" s="575"/>
      <c r="E23" s="576"/>
      <c r="F23" s="26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32">
        <v>22</v>
      </c>
      <c r="R23" s="329" t="s">
        <v>71</v>
      </c>
      <c r="S23" s="330">
        <v>152007157</v>
      </c>
      <c r="T23" s="332" t="s">
        <v>63</v>
      </c>
      <c r="U23" s="424">
        <v>1</v>
      </c>
      <c r="V23" s="330" t="s">
        <v>72</v>
      </c>
      <c r="W23" s="30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 ht="24" x14ac:dyDescent="0.2">
      <c r="B24" s="151" t="s">
        <v>73</v>
      </c>
      <c r="C24" s="621"/>
      <c r="D24" s="621"/>
      <c r="E24" s="622"/>
      <c r="F24" s="26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32">
        <v>23</v>
      </c>
      <c r="R24" s="329" t="s">
        <v>74</v>
      </c>
      <c r="S24" s="330">
        <v>305802733</v>
      </c>
      <c r="T24" s="332" t="s">
        <v>75</v>
      </c>
      <c r="U24" s="424">
        <v>1</v>
      </c>
      <c r="V24" s="330" t="s">
        <v>7</v>
      </c>
      <c r="W24" s="30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ht="12.75" x14ac:dyDescent="0.2">
      <c r="B25" s="143"/>
      <c r="C25" s="66"/>
      <c r="D25" s="66"/>
      <c r="E25" s="149"/>
      <c r="F25" s="26"/>
      <c r="G25" s="30"/>
      <c r="H25" s="62"/>
      <c r="I25" s="30"/>
      <c r="J25" s="30"/>
      <c r="K25" s="30"/>
      <c r="L25" s="30"/>
      <c r="M25" s="30"/>
      <c r="N25" s="30"/>
      <c r="O25" s="30"/>
      <c r="P25" s="30"/>
      <c r="Q25" s="332">
        <v>24</v>
      </c>
      <c r="R25" s="329" t="s">
        <v>76</v>
      </c>
      <c r="S25" s="330">
        <v>181613656</v>
      </c>
      <c r="T25" s="332" t="s">
        <v>75</v>
      </c>
      <c r="U25" s="424">
        <v>1</v>
      </c>
      <c r="V25" s="330" t="s">
        <v>30</v>
      </c>
      <c r="W25" s="30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 ht="24" x14ac:dyDescent="0.2">
      <c r="B26" s="152" t="s">
        <v>77</v>
      </c>
      <c r="C26" s="595" t="s">
        <v>78</v>
      </c>
      <c r="D26" s="595"/>
      <c r="E26" s="596"/>
      <c r="F26" s="26"/>
      <c r="G26" s="30"/>
      <c r="H26" s="30"/>
      <c r="I26" s="62"/>
      <c r="J26" s="62"/>
      <c r="K26" s="30"/>
      <c r="L26" s="30"/>
      <c r="M26" s="30"/>
      <c r="N26" s="30"/>
      <c r="O26" s="30"/>
      <c r="P26" s="30"/>
      <c r="Q26" s="337">
        <v>25</v>
      </c>
      <c r="R26" s="335" t="s">
        <v>79</v>
      </c>
      <c r="S26" s="336">
        <v>155513971</v>
      </c>
      <c r="T26" s="337" t="s">
        <v>80</v>
      </c>
      <c r="U26" s="426">
        <v>1</v>
      </c>
      <c r="V26" s="336" t="s">
        <v>12</v>
      </c>
      <c r="W26" s="30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 ht="24" x14ac:dyDescent="0.2">
      <c r="B27" s="152" t="s">
        <v>81</v>
      </c>
      <c r="C27" s="615"/>
      <c r="D27" s="615"/>
      <c r="E27" s="616"/>
      <c r="F27" s="26"/>
      <c r="G27" s="30"/>
      <c r="H27" s="30"/>
      <c r="I27" s="30"/>
      <c r="J27" s="30"/>
      <c r="K27" s="30"/>
      <c r="L27" s="30"/>
      <c r="M27" s="62"/>
      <c r="N27" s="62"/>
      <c r="O27" s="62"/>
      <c r="P27" s="62"/>
      <c r="Q27" s="337">
        <v>26</v>
      </c>
      <c r="R27" s="335" t="s">
        <v>82</v>
      </c>
      <c r="S27" s="336">
        <v>255512870</v>
      </c>
      <c r="T27" s="337" t="s">
        <v>80</v>
      </c>
      <c r="U27" s="426">
        <v>0.99709999999999999</v>
      </c>
      <c r="V27" s="336" t="s">
        <v>30</v>
      </c>
      <c r="W27" s="30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 ht="12.75" x14ac:dyDescent="0.2">
      <c r="B28" s="143"/>
      <c r="C28" s="66"/>
      <c r="D28" s="66"/>
      <c r="E28" s="149"/>
      <c r="F28" s="26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37">
        <v>27</v>
      </c>
      <c r="R28" s="335" t="s">
        <v>83</v>
      </c>
      <c r="S28" s="336">
        <v>155634880</v>
      </c>
      <c r="T28" s="337" t="s">
        <v>80</v>
      </c>
      <c r="U28" s="426">
        <v>0.99850000000000005</v>
      </c>
      <c r="V28" s="336" t="s">
        <v>12</v>
      </c>
      <c r="W28" s="30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 ht="22.5" customHeight="1" x14ac:dyDescent="0.2">
      <c r="B29" s="143"/>
      <c r="C29" s="591" t="s">
        <v>84</v>
      </c>
      <c r="D29" s="591"/>
      <c r="E29" s="592"/>
      <c r="F29" s="26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37">
        <v>28</v>
      </c>
      <c r="R29" s="335" t="s">
        <v>85</v>
      </c>
      <c r="S29" s="336">
        <v>155402647</v>
      </c>
      <c r="T29" s="337" t="s">
        <v>80</v>
      </c>
      <c r="U29" s="427" t="s">
        <v>22</v>
      </c>
      <c r="V29" s="331" t="s">
        <v>5</v>
      </c>
      <c r="W29" s="30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 ht="12.75" x14ac:dyDescent="0.2">
      <c r="B30" s="153"/>
      <c r="C30" s="593" t="s">
        <v>86</v>
      </c>
      <c r="D30" s="593"/>
      <c r="E30" s="594"/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37">
        <v>29</v>
      </c>
      <c r="R30" s="329" t="s">
        <v>87</v>
      </c>
      <c r="S30" s="330">
        <v>156916523</v>
      </c>
      <c r="T30" s="332" t="s">
        <v>88</v>
      </c>
      <c r="U30" s="424">
        <v>1</v>
      </c>
      <c r="V30" s="331" t="s">
        <v>5</v>
      </c>
      <c r="W30" s="30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</row>
    <row r="31" spans="1:50" s="62" customFormat="1" ht="12.75" x14ac:dyDescent="0.2">
      <c r="A31" s="26"/>
      <c r="B31" s="154"/>
      <c r="C31" s="583" t="s">
        <v>89</v>
      </c>
      <c r="D31" s="583"/>
      <c r="E31" s="584"/>
      <c r="F31" s="26"/>
      <c r="H31" s="63"/>
      <c r="I31" s="30"/>
      <c r="J31" s="30"/>
      <c r="K31" s="30"/>
      <c r="L31" s="30"/>
      <c r="M31" s="30"/>
      <c r="N31" s="30"/>
      <c r="O31" s="30"/>
      <c r="P31" s="30"/>
      <c r="Q31" s="337">
        <v>30</v>
      </c>
      <c r="R31" s="329" t="s">
        <v>90</v>
      </c>
      <c r="S31" s="330">
        <v>256564350</v>
      </c>
      <c r="T31" s="332" t="s">
        <v>88</v>
      </c>
      <c r="U31" s="424">
        <v>1</v>
      </c>
      <c r="V31" s="330" t="s">
        <v>3</v>
      </c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</row>
    <row r="32" spans="1:50" ht="12.75" x14ac:dyDescent="0.2">
      <c r="B32" s="154"/>
      <c r="C32" s="585" t="s">
        <v>91</v>
      </c>
      <c r="D32" s="585"/>
      <c r="E32" s="586"/>
      <c r="F32" s="26"/>
      <c r="G32" s="30"/>
      <c r="H32" s="63"/>
      <c r="I32" s="63"/>
      <c r="J32" s="63"/>
      <c r="K32" s="30"/>
      <c r="L32" s="30"/>
      <c r="M32" s="30"/>
      <c r="N32" s="30"/>
      <c r="O32" s="30"/>
      <c r="P32" s="30"/>
      <c r="Q32" s="337">
        <v>31</v>
      </c>
      <c r="R32" s="329" t="s">
        <v>92</v>
      </c>
      <c r="S32" s="330">
        <v>156576661</v>
      </c>
      <c r="T32" s="332" t="s">
        <v>88</v>
      </c>
      <c r="U32" s="424">
        <v>1</v>
      </c>
      <c r="V32" s="330" t="s">
        <v>7</v>
      </c>
      <c r="W32" s="30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</row>
    <row r="33" spans="1:50" ht="24.75" thickBot="1" x14ac:dyDescent="0.25">
      <c r="B33" s="155" t="s">
        <v>93</v>
      </c>
      <c r="C33" s="205" t="s">
        <v>94</v>
      </c>
      <c r="D33" s="33"/>
      <c r="E33" s="206" t="s">
        <v>95</v>
      </c>
      <c r="F33" s="26"/>
      <c r="G33" s="30"/>
      <c r="H33" s="30"/>
      <c r="I33" s="63"/>
      <c r="J33" s="63"/>
      <c r="K33" s="30"/>
      <c r="L33" s="30"/>
      <c r="M33" s="63"/>
      <c r="N33" s="63"/>
      <c r="O33" s="63"/>
      <c r="P33" s="63"/>
      <c r="Q33" s="337">
        <v>32</v>
      </c>
      <c r="R33" s="329" t="s">
        <v>96</v>
      </c>
      <c r="S33" s="330">
        <v>156737189</v>
      </c>
      <c r="T33" s="332" t="s">
        <v>88</v>
      </c>
      <c r="U33" s="424">
        <v>1</v>
      </c>
      <c r="V33" s="330" t="s">
        <v>12</v>
      </c>
      <c r="W33" s="30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</row>
    <row r="34" spans="1:50" ht="12.75" x14ac:dyDescent="0.2">
      <c r="B34" s="157" t="s">
        <v>97</v>
      </c>
      <c r="C34" s="554">
        <v>41893.5</v>
      </c>
      <c r="D34" s="30"/>
      <c r="E34" s="158">
        <v>44747</v>
      </c>
      <c r="F34" s="26"/>
      <c r="G34" s="30"/>
      <c r="H34" s="63"/>
      <c r="I34" s="30"/>
      <c r="J34" s="30"/>
      <c r="K34" s="30"/>
      <c r="L34" s="30"/>
      <c r="M34" s="63"/>
      <c r="N34" s="63"/>
      <c r="O34" s="63"/>
      <c r="P34" s="63"/>
      <c r="Q34" s="337">
        <v>33</v>
      </c>
      <c r="R34" s="329" t="s">
        <v>98</v>
      </c>
      <c r="S34" s="330">
        <v>157531950</v>
      </c>
      <c r="T34" s="332" t="s">
        <v>99</v>
      </c>
      <c r="U34" s="424">
        <v>1</v>
      </c>
      <c r="V34" s="330" t="s">
        <v>3</v>
      </c>
      <c r="W34" s="30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</row>
    <row r="35" spans="1:50" ht="12.75" x14ac:dyDescent="0.2">
      <c r="B35" s="157" t="s">
        <v>100</v>
      </c>
      <c r="C35" s="555">
        <v>35991.4</v>
      </c>
      <c r="D35" s="30"/>
      <c r="E35" s="159">
        <v>38762.6</v>
      </c>
      <c r="F35" s="26"/>
      <c r="G35" s="30"/>
      <c r="H35" s="63"/>
      <c r="I35" s="63"/>
      <c r="J35" s="63"/>
      <c r="K35" s="30"/>
      <c r="L35" s="30"/>
      <c r="M35" s="30"/>
      <c r="N35" s="30"/>
      <c r="O35" s="30"/>
      <c r="P35" s="30"/>
      <c r="Q35" s="337">
        <v>34</v>
      </c>
      <c r="R35" s="329" t="s">
        <v>101</v>
      </c>
      <c r="S35" s="330">
        <v>157521319</v>
      </c>
      <c r="T35" s="332" t="s">
        <v>99</v>
      </c>
      <c r="U35" s="424">
        <v>1</v>
      </c>
      <c r="V35" s="330" t="s">
        <v>30</v>
      </c>
      <c r="W35" s="30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</row>
    <row r="36" spans="1:50" ht="12.75" x14ac:dyDescent="0.2">
      <c r="B36" s="160" t="s">
        <v>102</v>
      </c>
      <c r="C36" s="37">
        <f>+C34-C35</f>
        <v>5902.0999999999985</v>
      </c>
      <c r="D36" s="30"/>
      <c r="E36" s="161">
        <f>+E34-E35</f>
        <v>5984.4000000000015</v>
      </c>
      <c r="F36" s="26"/>
      <c r="G36" s="30"/>
      <c r="H36" s="30"/>
      <c r="I36" s="63"/>
      <c r="J36" s="63"/>
      <c r="K36" s="38"/>
      <c r="L36" s="30"/>
      <c r="M36" s="63"/>
      <c r="N36" s="63"/>
      <c r="O36" s="63"/>
      <c r="P36" s="63"/>
      <c r="Q36" s="337">
        <v>35</v>
      </c>
      <c r="R36" s="329" t="s">
        <v>103</v>
      </c>
      <c r="S36" s="330">
        <v>157536164</v>
      </c>
      <c r="T36" s="332" t="s">
        <v>99</v>
      </c>
      <c r="U36" s="424">
        <v>1</v>
      </c>
      <c r="V36" s="330" t="s">
        <v>7</v>
      </c>
      <c r="W36" s="30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</row>
    <row r="37" spans="1:50" s="63" customFormat="1" ht="12.75" x14ac:dyDescent="0.2">
      <c r="A37" s="26"/>
      <c r="B37" s="157" t="s">
        <v>104</v>
      </c>
      <c r="C37" s="556">
        <v>856.3</v>
      </c>
      <c r="D37" s="44"/>
      <c r="E37" s="326">
        <v>946.5</v>
      </c>
      <c r="F37" s="26"/>
      <c r="H37" s="30"/>
      <c r="I37" s="30"/>
      <c r="J37" s="30"/>
      <c r="K37" s="30"/>
      <c r="L37" s="39"/>
      <c r="Q37" s="337">
        <v>36</v>
      </c>
      <c r="R37" s="329" t="s">
        <v>105</v>
      </c>
      <c r="S37" s="330">
        <v>258325370</v>
      </c>
      <c r="T37" s="332" t="s">
        <v>106</v>
      </c>
      <c r="U37" s="424">
        <v>1</v>
      </c>
      <c r="V37" s="330" t="s">
        <v>30</v>
      </c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</row>
    <row r="38" spans="1:50" s="63" customFormat="1" ht="12.75" x14ac:dyDescent="0.2">
      <c r="A38" s="26"/>
      <c r="B38" s="157" t="s">
        <v>107</v>
      </c>
      <c r="C38" s="555">
        <v>3754.5</v>
      </c>
      <c r="D38" s="44"/>
      <c r="E38" s="162">
        <v>4229.1000000000004</v>
      </c>
      <c r="F38" s="26"/>
      <c r="H38" s="30"/>
      <c r="I38" s="30"/>
      <c r="J38" s="30"/>
      <c r="K38" s="30"/>
      <c r="L38" s="30"/>
      <c r="M38" s="30"/>
      <c r="N38" s="30"/>
      <c r="O38" s="30"/>
      <c r="P38" s="30"/>
      <c r="Q38" s="337">
        <v>37</v>
      </c>
      <c r="R38" s="329" t="s">
        <v>108</v>
      </c>
      <c r="S38" s="330">
        <v>158161361</v>
      </c>
      <c r="T38" s="332" t="s">
        <v>106</v>
      </c>
      <c r="U38" s="424">
        <v>1</v>
      </c>
      <c r="V38" s="330" t="s">
        <v>7</v>
      </c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</row>
    <row r="39" spans="1:50" ht="12.75" x14ac:dyDescent="0.2">
      <c r="B39" s="160" t="s">
        <v>109</v>
      </c>
      <c r="C39" s="37">
        <f>+C36-C37-C38</f>
        <v>1291.2999999999984</v>
      </c>
      <c r="D39" s="30"/>
      <c r="E39" s="487">
        <f>+E36-E37-E38</f>
        <v>808.80000000000109</v>
      </c>
      <c r="F39" s="26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37">
        <v>38</v>
      </c>
      <c r="R39" s="329" t="s">
        <v>110</v>
      </c>
      <c r="S39" s="330">
        <v>158275315</v>
      </c>
      <c r="T39" s="332" t="s">
        <v>106</v>
      </c>
      <c r="U39" s="424">
        <v>1</v>
      </c>
      <c r="V39" s="330" t="s">
        <v>3</v>
      </c>
      <c r="W39" s="30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</row>
    <row r="40" spans="1:50" s="63" customFormat="1" ht="12.75" x14ac:dyDescent="0.2">
      <c r="A40" s="26"/>
      <c r="B40" s="486" t="s">
        <v>111</v>
      </c>
      <c r="C40" s="502"/>
      <c r="D40" s="45"/>
      <c r="E40" s="503"/>
      <c r="F40" s="26"/>
      <c r="I40" s="30"/>
      <c r="J40" s="30"/>
      <c r="K40" s="30"/>
      <c r="L40" s="30"/>
      <c r="M40" s="30"/>
      <c r="N40" s="30"/>
      <c r="O40" s="30"/>
      <c r="P40" s="30"/>
      <c r="Q40" s="337">
        <v>39</v>
      </c>
      <c r="R40" s="329" t="s">
        <v>112</v>
      </c>
      <c r="S40" s="330">
        <v>158737526</v>
      </c>
      <c r="T40" s="332" t="s">
        <v>106</v>
      </c>
      <c r="U40" s="425" t="s">
        <v>22</v>
      </c>
      <c r="V40" s="330" t="s">
        <v>46</v>
      </c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</row>
    <row r="41" spans="1:50" ht="12.75" x14ac:dyDescent="0.2">
      <c r="B41" s="157" t="s">
        <v>113</v>
      </c>
      <c r="C41" s="557">
        <v>50.3</v>
      </c>
      <c r="D41" s="45"/>
      <c r="E41" s="163">
        <v>10.4</v>
      </c>
      <c r="F41" s="26"/>
      <c r="G41" s="30"/>
      <c r="H41" s="63"/>
      <c r="I41" s="30"/>
      <c r="J41" s="30"/>
      <c r="K41" s="30"/>
      <c r="L41" s="30"/>
      <c r="M41" s="63"/>
      <c r="N41" s="63"/>
      <c r="O41" s="63"/>
      <c r="P41" s="63"/>
      <c r="Q41" s="337">
        <v>40</v>
      </c>
      <c r="R41" s="329" t="s">
        <v>114</v>
      </c>
      <c r="S41" s="330">
        <v>158834726</v>
      </c>
      <c r="T41" s="332" t="s">
        <v>115</v>
      </c>
      <c r="U41" s="424">
        <v>1</v>
      </c>
      <c r="V41" s="330" t="s">
        <v>3</v>
      </c>
      <c r="W41" s="30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</row>
    <row r="42" spans="1:50" ht="12.75" x14ac:dyDescent="0.2">
      <c r="B42" s="157" t="s">
        <v>116</v>
      </c>
      <c r="C42" s="40">
        <f>C43-C44</f>
        <v>-40.500000000000007</v>
      </c>
      <c r="D42" s="30"/>
      <c r="E42" s="164">
        <f>E43-E44</f>
        <v>10.900000000000006</v>
      </c>
      <c r="F42" s="26"/>
      <c r="G42" s="30"/>
      <c r="H42" s="30"/>
      <c r="I42" s="63"/>
      <c r="J42" s="63"/>
      <c r="K42" s="30"/>
      <c r="L42" s="30"/>
      <c r="M42" s="30"/>
      <c r="N42" s="30"/>
      <c r="O42" s="30"/>
      <c r="P42" s="30"/>
      <c r="Q42" s="337">
        <v>41</v>
      </c>
      <c r="R42" s="329" t="s">
        <v>117</v>
      </c>
      <c r="S42" s="330">
        <v>158996646</v>
      </c>
      <c r="T42" s="332" t="s">
        <v>115</v>
      </c>
      <c r="U42" s="424">
        <v>0.99</v>
      </c>
      <c r="V42" s="330" t="s">
        <v>12</v>
      </c>
      <c r="W42" s="30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</row>
    <row r="43" spans="1:50" ht="12.75" x14ac:dyDescent="0.2">
      <c r="B43" s="165" t="s">
        <v>118</v>
      </c>
      <c r="C43" s="558">
        <v>47.9</v>
      </c>
      <c r="D43" s="44"/>
      <c r="E43" s="166">
        <v>155.5</v>
      </c>
      <c r="F43" s="26"/>
      <c r="G43" s="30"/>
      <c r="H43" s="30"/>
      <c r="I43" s="63"/>
      <c r="J43" s="63"/>
      <c r="K43" s="30"/>
      <c r="L43" s="30"/>
      <c r="M43" s="63"/>
      <c r="N43" s="63"/>
      <c r="O43" s="63"/>
      <c r="P43" s="63"/>
      <c r="Q43" s="337">
        <v>42</v>
      </c>
      <c r="R43" s="329" t="s">
        <v>119</v>
      </c>
      <c r="S43" s="330">
        <v>258847030</v>
      </c>
      <c r="T43" s="332" t="s">
        <v>115</v>
      </c>
      <c r="U43" s="425" t="s">
        <v>22</v>
      </c>
      <c r="V43" s="331" t="s">
        <v>5</v>
      </c>
      <c r="W43" s="30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</row>
    <row r="44" spans="1:50" ht="12.75" x14ac:dyDescent="0.2">
      <c r="B44" s="165" t="s">
        <v>120</v>
      </c>
      <c r="C44" s="557">
        <v>88.4</v>
      </c>
      <c r="D44" s="44"/>
      <c r="E44" s="342">
        <v>144.6</v>
      </c>
      <c r="F44" s="26"/>
      <c r="G44" s="30"/>
      <c r="H44" s="30"/>
      <c r="I44" s="63"/>
      <c r="J44" s="63"/>
      <c r="K44" s="30"/>
      <c r="L44" s="30"/>
      <c r="M44" s="63"/>
      <c r="N44" s="63"/>
      <c r="O44" s="63"/>
      <c r="P44" s="63"/>
      <c r="Q44" s="337">
        <v>43</v>
      </c>
      <c r="R44" s="329" t="s">
        <v>121</v>
      </c>
      <c r="S44" s="330">
        <v>165717011</v>
      </c>
      <c r="T44" s="332" t="s">
        <v>122</v>
      </c>
      <c r="U44" s="424">
        <v>1</v>
      </c>
      <c r="V44" s="330" t="s">
        <v>3</v>
      </c>
      <c r="W44" s="30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</row>
    <row r="45" spans="1:50" ht="12.75" x14ac:dyDescent="0.2">
      <c r="B45" s="349" t="s">
        <v>123</v>
      </c>
      <c r="C45" s="328"/>
      <c r="D45" s="44"/>
      <c r="E45" s="343"/>
      <c r="F45" s="26"/>
      <c r="G45" s="30"/>
      <c r="H45" s="30"/>
      <c r="I45" s="63"/>
      <c r="J45" s="63"/>
      <c r="K45" s="30"/>
      <c r="L45" s="30"/>
      <c r="M45" s="63"/>
      <c r="N45" s="63"/>
      <c r="O45" s="63"/>
      <c r="P45" s="63"/>
      <c r="Q45" s="429">
        <v>44</v>
      </c>
      <c r="R45" s="429" t="s">
        <v>124</v>
      </c>
      <c r="S45" s="334">
        <v>235014830</v>
      </c>
      <c r="T45" s="332" t="s">
        <v>125</v>
      </c>
      <c r="U45" s="424">
        <v>0.9284</v>
      </c>
      <c r="V45" s="331" t="s">
        <v>12</v>
      </c>
      <c r="W45" s="30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</row>
    <row r="46" spans="1:50" s="63" customFormat="1" ht="12.75" x14ac:dyDescent="0.2">
      <c r="A46" s="26"/>
      <c r="B46" s="160" t="s">
        <v>126</v>
      </c>
      <c r="C46" s="37">
        <f>+C39+C41+C42+C40</f>
        <v>1301.0999999999983</v>
      </c>
      <c r="D46" s="44"/>
      <c r="E46" s="174">
        <f>+E39+E41+E42+E40</f>
        <v>830.10000000000105</v>
      </c>
      <c r="F46" s="26"/>
      <c r="H46" s="30"/>
      <c r="I46" s="30"/>
      <c r="J46" s="30"/>
      <c r="K46" s="30"/>
      <c r="L46" s="30"/>
      <c r="Q46" s="332">
        <v>45</v>
      </c>
      <c r="R46" s="329" t="s">
        <v>127</v>
      </c>
      <c r="S46" s="330">
        <v>133154754</v>
      </c>
      <c r="T46" s="332" t="s">
        <v>125</v>
      </c>
      <c r="U46" s="424">
        <v>1</v>
      </c>
      <c r="V46" s="330" t="s">
        <v>7</v>
      </c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</row>
    <row r="47" spans="1:50" ht="12.75" x14ac:dyDescent="0.2">
      <c r="B47" s="157" t="s">
        <v>128</v>
      </c>
      <c r="C47" s="555">
        <v>219.6</v>
      </c>
      <c r="D47" s="45"/>
      <c r="E47" s="168">
        <v>155.4</v>
      </c>
      <c r="F47" s="26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32">
        <v>46</v>
      </c>
      <c r="R47" s="329" t="s">
        <v>129</v>
      </c>
      <c r="S47" s="330">
        <v>132751369</v>
      </c>
      <c r="T47" s="332" t="s">
        <v>125</v>
      </c>
      <c r="U47" s="424">
        <v>1</v>
      </c>
      <c r="V47" s="330" t="s">
        <v>3</v>
      </c>
      <c r="W47" s="30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</row>
    <row r="48" spans="1:50" s="63" customFormat="1" ht="12.75" x14ac:dyDescent="0.2">
      <c r="A48" s="26"/>
      <c r="B48" s="160" t="s">
        <v>130</v>
      </c>
      <c r="C48" s="37">
        <f>C46-C47</f>
        <v>1081.4999999999984</v>
      </c>
      <c r="D48" s="30"/>
      <c r="E48" s="161">
        <f>E46-E47</f>
        <v>674.70000000000107</v>
      </c>
      <c r="F48" s="26"/>
      <c r="H48" s="30"/>
      <c r="I48" s="30"/>
      <c r="J48" s="30"/>
      <c r="K48" s="30"/>
      <c r="L48" s="30"/>
      <c r="M48" s="30"/>
      <c r="N48" s="30"/>
      <c r="O48" s="30"/>
      <c r="P48" s="30"/>
      <c r="Q48" s="332">
        <v>47</v>
      </c>
      <c r="R48" s="329" t="s">
        <v>131</v>
      </c>
      <c r="S48" s="330">
        <v>307047728</v>
      </c>
      <c r="T48" s="332" t="s">
        <v>125</v>
      </c>
      <c r="U48" s="424">
        <v>1</v>
      </c>
      <c r="V48" s="331" t="s">
        <v>5</v>
      </c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</row>
    <row r="49" spans="1:50" s="63" customFormat="1" ht="12.75" x14ac:dyDescent="0.2">
      <c r="A49" s="26"/>
      <c r="B49" s="169"/>
      <c r="C49" s="89"/>
      <c r="D49" s="30"/>
      <c r="E49" s="170"/>
      <c r="F49" s="26"/>
      <c r="H49" s="30"/>
      <c r="I49" s="30"/>
      <c r="J49" s="30"/>
      <c r="K49" s="30"/>
      <c r="L49" s="30"/>
      <c r="M49" s="30"/>
      <c r="N49" s="30"/>
      <c r="O49" s="30"/>
      <c r="P49" s="30"/>
      <c r="Q49" s="332">
        <v>48</v>
      </c>
      <c r="R49" s="329" t="s">
        <v>132</v>
      </c>
      <c r="S49" s="330">
        <v>132616649</v>
      </c>
      <c r="T49" s="332" t="s">
        <v>125</v>
      </c>
      <c r="U49" s="424">
        <v>1</v>
      </c>
      <c r="V49" s="331" t="s">
        <v>5</v>
      </c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</row>
    <row r="50" spans="1:50" s="63" customFormat="1" ht="28.5" customHeight="1" x14ac:dyDescent="0.2">
      <c r="A50" s="26"/>
      <c r="B50" s="154"/>
      <c r="C50" s="591" t="s">
        <v>84</v>
      </c>
      <c r="D50" s="591"/>
      <c r="E50" s="592"/>
      <c r="F50" s="26"/>
      <c r="H50" s="30"/>
      <c r="I50" s="30"/>
      <c r="J50" s="30"/>
      <c r="K50" s="30"/>
      <c r="L50" s="30"/>
      <c r="M50" s="30"/>
      <c r="N50" s="30"/>
      <c r="O50" s="30"/>
      <c r="P50" s="30"/>
      <c r="Q50" s="332">
        <v>49</v>
      </c>
      <c r="R50" s="329" t="s">
        <v>133</v>
      </c>
      <c r="S50" s="330">
        <v>132684155</v>
      </c>
      <c r="T50" s="332" t="s">
        <v>125</v>
      </c>
      <c r="U50" s="424">
        <v>1</v>
      </c>
      <c r="V50" s="331" t="s">
        <v>5</v>
      </c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</row>
    <row r="51" spans="1:50" ht="28.5" customHeight="1" thickBot="1" x14ac:dyDescent="0.25">
      <c r="B51" s="155" t="s">
        <v>134</v>
      </c>
      <c r="C51" s="233" t="s">
        <v>94</v>
      </c>
      <c r="D51" s="33"/>
      <c r="E51" s="234" t="s">
        <v>95</v>
      </c>
      <c r="F51" s="26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32">
        <v>50</v>
      </c>
      <c r="R51" s="329" t="s">
        <v>135</v>
      </c>
      <c r="S51" s="330">
        <v>233923260</v>
      </c>
      <c r="T51" s="332" t="s">
        <v>125</v>
      </c>
      <c r="U51" s="424">
        <v>0.51</v>
      </c>
      <c r="V51" s="330" t="s">
        <v>46</v>
      </c>
      <c r="W51" s="30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</row>
    <row r="52" spans="1:50" ht="12.75" x14ac:dyDescent="0.2">
      <c r="B52" s="171" t="s">
        <v>136</v>
      </c>
      <c r="C52" s="558">
        <v>828.5</v>
      </c>
      <c r="D52" s="34"/>
      <c r="E52" s="166">
        <v>987.4</v>
      </c>
      <c r="F52" s="26"/>
      <c r="G52" s="30"/>
      <c r="H52" s="30"/>
      <c r="I52" s="63"/>
      <c r="J52" s="63"/>
      <c r="K52" s="30"/>
      <c r="L52" s="30"/>
      <c r="M52" s="30"/>
      <c r="N52" s="30"/>
      <c r="O52" s="30"/>
      <c r="P52" s="30"/>
      <c r="Q52" s="332">
        <v>51</v>
      </c>
      <c r="R52" s="329" t="s">
        <v>137</v>
      </c>
      <c r="S52" s="330">
        <v>133607044</v>
      </c>
      <c r="T52" s="332" t="s">
        <v>125</v>
      </c>
      <c r="U52" s="424">
        <v>1</v>
      </c>
      <c r="V52" s="330" t="s">
        <v>46</v>
      </c>
      <c r="W52" s="30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</row>
    <row r="53" spans="1:50" ht="12.75" x14ac:dyDescent="0.2">
      <c r="B53" s="171" t="s">
        <v>138</v>
      </c>
      <c r="C53" s="558">
        <v>12730.8</v>
      </c>
      <c r="D53" s="44"/>
      <c r="E53" s="172">
        <v>13137.9</v>
      </c>
      <c r="F53" s="26"/>
      <c r="G53" s="30"/>
      <c r="H53" s="30"/>
      <c r="I53" s="30"/>
      <c r="J53" s="30"/>
      <c r="K53" s="30"/>
      <c r="L53" s="30"/>
      <c r="M53" s="63"/>
      <c r="N53" s="63"/>
      <c r="O53" s="63"/>
      <c r="P53" s="63"/>
      <c r="Q53" s="332">
        <v>52</v>
      </c>
      <c r="R53" s="329" t="s">
        <v>139</v>
      </c>
      <c r="S53" s="330">
        <v>135641038</v>
      </c>
      <c r="T53" s="332" t="s">
        <v>125</v>
      </c>
      <c r="U53" s="424">
        <v>0.88890000000000002</v>
      </c>
      <c r="V53" s="330" t="s">
        <v>46</v>
      </c>
      <c r="W53" s="30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</row>
    <row r="54" spans="1:50" ht="12.75" x14ac:dyDescent="0.2">
      <c r="B54" s="171" t="s">
        <v>140</v>
      </c>
      <c r="C54" s="558">
        <v>3602.6</v>
      </c>
      <c r="D54" s="44"/>
      <c r="E54" s="172">
        <v>3263.9</v>
      </c>
      <c r="F54" s="26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32">
        <v>53</v>
      </c>
      <c r="R54" s="329" t="s">
        <v>141</v>
      </c>
      <c r="S54" s="330">
        <v>132532496</v>
      </c>
      <c r="T54" s="332" t="s">
        <v>125</v>
      </c>
      <c r="U54" s="424">
        <v>1</v>
      </c>
      <c r="V54" s="330" t="s">
        <v>72</v>
      </c>
      <c r="W54" s="30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</row>
    <row r="55" spans="1:50" ht="12.75" x14ac:dyDescent="0.2">
      <c r="B55" s="171" t="s">
        <v>142</v>
      </c>
      <c r="C55" s="558">
        <v>47.9</v>
      </c>
      <c r="D55" s="44"/>
      <c r="E55" s="172"/>
      <c r="F55" s="26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32">
        <v>54</v>
      </c>
      <c r="R55" s="329" t="s">
        <v>143</v>
      </c>
      <c r="S55" s="330">
        <v>132626180</v>
      </c>
      <c r="T55" s="332" t="s">
        <v>125</v>
      </c>
      <c r="U55" s="425" t="s">
        <v>22</v>
      </c>
      <c r="V55" s="330" t="s">
        <v>46</v>
      </c>
      <c r="W55" s="30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</row>
    <row r="56" spans="1:50" ht="12.75" x14ac:dyDescent="0.2">
      <c r="B56" s="173" t="s">
        <v>144</v>
      </c>
      <c r="C56" s="42">
        <f>SUM(C52:C55)</f>
        <v>17209.8</v>
      </c>
      <c r="D56" s="30"/>
      <c r="E56" s="345">
        <f>SUM(E52:E55)</f>
        <v>17389.2</v>
      </c>
      <c r="F56" s="26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32">
        <v>55</v>
      </c>
      <c r="R56" s="329" t="s">
        <v>145</v>
      </c>
      <c r="S56" s="330">
        <v>133810450</v>
      </c>
      <c r="T56" s="332" t="s">
        <v>125</v>
      </c>
      <c r="U56" s="425" t="s">
        <v>22</v>
      </c>
      <c r="V56" s="330" t="s">
        <v>46</v>
      </c>
      <c r="W56" s="30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</row>
    <row r="57" spans="1:50" s="63" customFormat="1" ht="12.75" x14ac:dyDescent="0.2">
      <c r="A57" s="26"/>
      <c r="B57" s="154"/>
      <c r="C57" s="53"/>
      <c r="D57" s="30"/>
      <c r="E57" s="175"/>
      <c r="F57" s="26"/>
      <c r="I57" s="30"/>
      <c r="J57" s="30"/>
      <c r="K57" s="30"/>
      <c r="L57" s="30"/>
      <c r="M57" s="30"/>
      <c r="N57" s="30"/>
      <c r="O57" s="30"/>
      <c r="P57" s="30"/>
      <c r="Q57" s="332">
        <v>56</v>
      </c>
      <c r="R57" s="329" t="s">
        <v>146</v>
      </c>
      <c r="S57" s="330">
        <v>159702357</v>
      </c>
      <c r="T57" s="332" t="s">
        <v>147</v>
      </c>
      <c r="U57" s="424">
        <v>1</v>
      </c>
      <c r="V57" s="330" t="s">
        <v>3</v>
      </c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</row>
    <row r="58" spans="1:50" ht="12.75" x14ac:dyDescent="0.2">
      <c r="B58" s="176" t="s">
        <v>148</v>
      </c>
      <c r="C58" s="558">
        <v>77.400000000000006</v>
      </c>
      <c r="D58" s="44"/>
      <c r="E58" s="166">
        <v>42.8</v>
      </c>
      <c r="F58" s="26"/>
      <c r="G58" s="30"/>
      <c r="H58" s="63"/>
      <c r="I58" s="63"/>
      <c r="J58" s="63"/>
      <c r="K58" s="30"/>
      <c r="L58" s="30"/>
      <c r="M58" s="30"/>
      <c r="N58" s="30"/>
      <c r="O58" s="30"/>
      <c r="P58" s="30"/>
      <c r="Q58" s="332">
        <v>57</v>
      </c>
      <c r="R58" s="329" t="s">
        <v>149</v>
      </c>
      <c r="S58" s="330">
        <v>301846604</v>
      </c>
      <c r="T58" s="332" t="s">
        <v>147</v>
      </c>
      <c r="U58" s="424">
        <v>1</v>
      </c>
      <c r="V58" s="330" t="s">
        <v>30</v>
      </c>
      <c r="W58" s="30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</row>
    <row r="59" spans="1:50" ht="12.75" x14ac:dyDescent="0.2">
      <c r="B59" s="177" t="s">
        <v>150</v>
      </c>
      <c r="C59" s="558">
        <v>3197.1</v>
      </c>
      <c r="D59" s="44"/>
      <c r="E59" s="172">
        <v>4272.7</v>
      </c>
      <c r="F59" s="26"/>
      <c r="G59" s="30"/>
      <c r="H59" s="63"/>
      <c r="I59" s="63"/>
      <c r="J59" s="63"/>
      <c r="K59" s="30"/>
      <c r="L59" s="30"/>
      <c r="M59" s="63"/>
      <c r="N59" s="63"/>
      <c r="O59" s="63"/>
      <c r="P59" s="63"/>
      <c r="Q59" s="332">
        <v>58</v>
      </c>
      <c r="R59" s="329" t="s">
        <v>151</v>
      </c>
      <c r="S59" s="330">
        <v>166092559</v>
      </c>
      <c r="T59" s="332" t="s">
        <v>152</v>
      </c>
      <c r="U59" s="424">
        <v>1</v>
      </c>
      <c r="V59" s="330" t="s">
        <v>12</v>
      </c>
      <c r="W59" s="30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</row>
    <row r="60" spans="1:50" ht="12.75" x14ac:dyDescent="0.2">
      <c r="B60" s="183" t="s">
        <v>153</v>
      </c>
      <c r="C60" s="558">
        <v>3197.1</v>
      </c>
      <c r="D60" s="44"/>
      <c r="E60" s="172">
        <v>4272.7</v>
      </c>
      <c r="F60" s="26"/>
      <c r="G60" s="30"/>
      <c r="H60" s="63"/>
      <c r="I60" s="63"/>
      <c r="J60" s="63"/>
      <c r="K60" s="30"/>
      <c r="L60" s="30"/>
      <c r="M60" s="63"/>
      <c r="N60" s="63"/>
      <c r="O60" s="63"/>
      <c r="P60" s="63"/>
      <c r="Q60" s="332">
        <v>59</v>
      </c>
      <c r="R60" s="329" t="s">
        <v>154</v>
      </c>
      <c r="S60" s="330">
        <v>161229484</v>
      </c>
      <c r="T60" s="332" t="s">
        <v>155</v>
      </c>
      <c r="U60" s="424">
        <v>1</v>
      </c>
      <c r="V60" s="330" t="s">
        <v>7</v>
      </c>
      <c r="W60" s="30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</row>
    <row r="61" spans="1:50" ht="12.75" x14ac:dyDescent="0.2">
      <c r="B61" s="178" t="s">
        <v>156</v>
      </c>
      <c r="C61" s="558"/>
      <c r="D61" s="44"/>
      <c r="E61" s="172"/>
      <c r="F61" s="26"/>
      <c r="G61" s="30"/>
      <c r="H61" s="63"/>
      <c r="I61" s="63"/>
      <c r="J61" s="63"/>
      <c r="K61" s="30"/>
      <c r="L61" s="30"/>
      <c r="M61" s="63"/>
      <c r="N61" s="63"/>
      <c r="O61" s="63"/>
      <c r="P61" s="63"/>
      <c r="Q61" s="332">
        <v>60</v>
      </c>
      <c r="R61" s="329" t="s">
        <v>157</v>
      </c>
      <c r="S61" s="330">
        <v>161130867</v>
      </c>
      <c r="T61" s="332" t="s">
        <v>155</v>
      </c>
      <c r="U61" s="424">
        <v>1</v>
      </c>
      <c r="V61" s="330" t="s">
        <v>72</v>
      </c>
      <c r="W61" s="30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</row>
    <row r="62" spans="1:50" ht="12.75" x14ac:dyDescent="0.2">
      <c r="B62" s="344" t="s">
        <v>158</v>
      </c>
      <c r="C62" s="557"/>
      <c r="D62" s="44"/>
      <c r="E62" s="167"/>
      <c r="F62" s="26"/>
      <c r="G62" s="30"/>
      <c r="H62" s="63"/>
      <c r="I62" s="63"/>
      <c r="J62" s="63"/>
      <c r="K62" s="30"/>
      <c r="L62" s="30"/>
      <c r="M62" s="63"/>
      <c r="N62" s="63"/>
      <c r="O62" s="63"/>
      <c r="P62" s="63"/>
      <c r="Q62" s="332">
        <v>61</v>
      </c>
      <c r="R62" s="329" t="s">
        <v>159</v>
      </c>
      <c r="S62" s="330">
        <v>161186428</v>
      </c>
      <c r="T62" s="332" t="s">
        <v>155</v>
      </c>
      <c r="U62" s="424">
        <v>0.99929999999999997</v>
      </c>
      <c r="V62" s="330" t="s">
        <v>3</v>
      </c>
      <c r="W62" s="30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</row>
    <row r="63" spans="1:50" ht="12.75" x14ac:dyDescent="0.2">
      <c r="B63" s="344" t="s">
        <v>160</v>
      </c>
      <c r="C63" s="25"/>
      <c r="D63" s="44"/>
      <c r="E63" s="167"/>
      <c r="F63" s="26"/>
      <c r="G63" s="30"/>
      <c r="H63" s="63"/>
      <c r="I63" s="63"/>
      <c r="J63" s="63"/>
      <c r="K63" s="30"/>
      <c r="L63" s="30"/>
      <c r="M63" s="63"/>
      <c r="N63" s="63"/>
      <c r="O63" s="63"/>
      <c r="P63" s="63"/>
      <c r="Q63" s="332">
        <v>62</v>
      </c>
      <c r="R63" s="329" t="s">
        <v>161</v>
      </c>
      <c r="S63" s="330">
        <v>162559136</v>
      </c>
      <c r="T63" s="332" t="s">
        <v>162</v>
      </c>
      <c r="U63" s="424">
        <v>1</v>
      </c>
      <c r="V63" s="330" t="s">
        <v>3</v>
      </c>
      <c r="W63" s="30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</row>
    <row r="64" spans="1:50" ht="12.75" x14ac:dyDescent="0.2">
      <c r="B64" s="344" t="s">
        <v>163</v>
      </c>
      <c r="C64" s="25"/>
      <c r="D64" s="44"/>
      <c r="E64" s="167"/>
      <c r="F64" s="26"/>
      <c r="G64" s="30"/>
      <c r="H64" s="63"/>
      <c r="I64" s="63"/>
      <c r="J64" s="63"/>
      <c r="K64" s="30"/>
      <c r="L64" s="30"/>
      <c r="M64" s="63"/>
      <c r="N64" s="63"/>
      <c r="O64" s="63"/>
      <c r="P64" s="63"/>
      <c r="Q64" s="332">
        <v>63</v>
      </c>
      <c r="R64" s="329" t="s">
        <v>164</v>
      </c>
      <c r="S64" s="330">
        <v>162441351</v>
      </c>
      <c r="T64" s="332" t="s">
        <v>162</v>
      </c>
      <c r="U64" s="424">
        <v>1</v>
      </c>
      <c r="V64" s="330" t="s">
        <v>7</v>
      </c>
      <c r="W64" s="30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</row>
    <row r="65" spans="1:50" ht="12.75" x14ac:dyDescent="0.2">
      <c r="B65" s="178" t="s">
        <v>165</v>
      </c>
      <c r="C65" s="559">
        <v>8368.6</v>
      </c>
      <c r="D65" s="44"/>
      <c r="E65" s="167">
        <v>7332.3</v>
      </c>
      <c r="F65" s="26"/>
      <c r="G65" s="30"/>
      <c r="H65" s="63"/>
      <c r="I65" s="63"/>
      <c r="J65" s="63"/>
      <c r="K65" s="30"/>
      <c r="L65" s="30"/>
      <c r="M65" s="63"/>
      <c r="N65" s="63"/>
      <c r="O65" s="63"/>
      <c r="P65" s="63"/>
      <c r="Q65" s="332">
        <v>64</v>
      </c>
      <c r="R65" s="329" t="s">
        <v>166</v>
      </c>
      <c r="S65" s="330">
        <v>162732556</v>
      </c>
      <c r="T65" s="332" t="s">
        <v>162</v>
      </c>
      <c r="U65" s="424">
        <v>1</v>
      </c>
      <c r="V65" s="330" t="s">
        <v>30</v>
      </c>
      <c r="W65" s="30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</row>
    <row r="66" spans="1:50" ht="12.75" x14ac:dyDescent="0.2">
      <c r="B66" s="173" t="s">
        <v>167</v>
      </c>
      <c r="C66" s="42">
        <f>SUM(C58:C59,C61,C65)</f>
        <v>11643.1</v>
      </c>
      <c r="D66" s="30"/>
      <c r="E66" s="174">
        <f>SUM(E58:E59,E61)</f>
        <v>4315.5</v>
      </c>
      <c r="F66" s="26"/>
      <c r="G66" s="30"/>
      <c r="H66" s="30"/>
      <c r="I66" s="63"/>
      <c r="J66" s="63"/>
      <c r="K66" s="30"/>
      <c r="L66" s="30"/>
      <c r="M66" s="63"/>
      <c r="N66" s="63"/>
      <c r="O66" s="63"/>
      <c r="P66" s="63"/>
      <c r="Q66" s="429">
        <v>65</v>
      </c>
      <c r="R66" s="429" t="s">
        <v>168</v>
      </c>
      <c r="S66" s="334">
        <v>140089260</v>
      </c>
      <c r="T66" s="332" t="s">
        <v>169</v>
      </c>
      <c r="U66" s="424">
        <v>0.86460000000000004</v>
      </c>
      <c r="V66" s="331" t="s">
        <v>3</v>
      </c>
      <c r="W66" s="30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</row>
    <row r="67" spans="1:50" s="63" customFormat="1" ht="12.75" x14ac:dyDescent="0.2">
      <c r="A67" s="26"/>
      <c r="B67" s="173"/>
      <c r="C67" s="42"/>
      <c r="D67" s="30"/>
      <c r="E67" s="346"/>
      <c r="F67" s="26"/>
      <c r="I67" s="30"/>
      <c r="J67" s="30"/>
      <c r="K67" s="30"/>
      <c r="L67" s="30"/>
      <c r="Q67" s="332">
        <v>66</v>
      </c>
      <c r="R67" s="329" t="s">
        <v>170</v>
      </c>
      <c r="S67" s="330">
        <v>140249252</v>
      </c>
      <c r="T67" s="332" t="s">
        <v>169</v>
      </c>
      <c r="U67" s="424">
        <v>0.75449999999999995</v>
      </c>
      <c r="V67" s="331" t="s">
        <v>12</v>
      </c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</row>
    <row r="68" spans="1:50" s="63" customFormat="1" ht="12.75" x14ac:dyDescent="0.2">
      <c r="A68" s="26"/>
      <c r="B68" s="173" t="s">
        <v>171</v>
      </c>
      <c r="C68" s="560">
        <v>497</v>
      </c>
      <c r="D68" s="45"/>
      <c r="E68" s="179">
        <v>584.6</v>
      </c>
      <c r="F68" s="26"/>
      <c r="H68" s="30"/>
      <c r="K68" s="30"/>
      <c r="L68" s="30"/>
      <c r="M68" s="30"/>
      <c r="N68" s="30"/>
      <c r="O68" s="30"/>
      <c r="P68" s="30"/>
      <c r="Q68" s="429">
        <v>67</v>
      </c>
      <c r="R68" s="429" t="s">
        <v>172</v>
      </c>
      <c r="S68" s="334">
        <v>163743744</v>
      </c>
      <c r="T68" s="332" t="s">
        <v>169</v>
      </c>
      <c r="U68" s="424">
        <v>0.90556000000000003</v>
      </c>
      <c r="V68" s="331" t="s">
        <v>17</v>
      </c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</row>
    <row r="69" spans="1:50" s="63" customFormat="1" ht="12.75" x14ac:dyDescent="0.2">
      <c r="A69" s="26"/>
      <c r="B69" s="173"/>
      <c r="C69" s="42"/>
      <c r="D69" s="30"/>
      <c r="E69" s="345"/>
      <c r="F69" s="26"/>
      <c r="I69" s="30"/>
      <c r="J69" s="30"/>
      <c r="K69" s="30"/>
      <c r="L69" s="30"/>
      <c r="Q69" s="332">
        <v>68</v>
      </c>
      <c r="R69" s="329" t="s">
        <v>173</v>
      </c>
      <c r="S69" s="330">
        <v>140033557</v>
      </c>
      <c r="T69" s="332" t="s">
        <v>169</v>
      </c>
      <c r="U69" s="424">
        <v>1</v>
      </c>
      <c r="V69" s="331" t="s">
        <v>7</v>
      </c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</row>
    <row r="70" spans="1:50" s="63" customFormat="1" ht="12.75" x14ac:dyDescent="0.2">
      <c r="A70" s="26"/>
      <c r="B70" s="173" t="s">
        <v>174</v>
      </c>
      <c r="C70" s="24"/>
      <c r="D70" s="44"/>
      <c r="E70" s="172">
        <v>9</v>
      </c>
      <c r="F70" s="26"/>
      <c r="K70" s="30"/>
      <c r="L70" s="30"/>
      <c r="M70" s="30"/>
      <c r="N70" s="30"/>
      <c r="O70" s="30"/>
      <c r="P70" s="30"/>
      <c r="Q70" s="332">
        <v>69</v>
      </c>
      <c r="R70" s="329" t="s">
        <v>175</v>
      </c>
      <c r="S70" s="330">
        <v>140842886</v>
      </c>
      <c r="T70" s="332" t="s">
        <v>169</v>
      </c>
      <c r="U70" s="424">
        <v>1</v>
      </c>
      <c r="V70" s="330" t="s">
        <v>46</v>
      </c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s="63" customFormat="1" ht="12.75" x14ac:dyDescent="0.2">
      <c r="A71" s="26"/>
      <c r="B71" s="154"/>
      <c r="C71" s="43"/>
      <c r="D71" s="30"/>
      <c r="E71" s="175"/>
      <c r="F71" s="26"/>
      <c r="K71" s="30"/>
      <c r="L71" s="30"/>
      <c r="Q71" s="332">
        <v>70</v>
      </c>
      <c r="R71" s="329" t="s">
        <v>176</v>
      </c>
      <c r="S71" s="330">
        <v>140786882</v>
      </c>
      <c r="T71" s="332" t="s">
        <v>169</v>
      </c>
      <c r="U71" s="424">
        <v>1</v>
      </c>
      <c r="V71" s="330" t="s">
        <v>46</v>
      </c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</row>
    <row r="72" spans="1:50" ht="12.75" x14ac:dyDescent="0.2">
      <c r="B72" s="180" t="s">
        <v>177</v>
      </c>
      <c r="C72" s="42">
        <f>SUM(C56,C66,C68,C70)</f>
        <v>29349.9</v>
      </c>
      <c r="D72" s="30"/>
      <c r="E72" s="174">
        <f>SUM(E56,E66,E68,E70)</f>
        <v>22298.3</v>
      </c>
      <c r="F72" s="26"/>
      <c r="G72" s="30"/>
      <c r="H72" s="63"/>
      <c r="I72" s="63"/>
      <c r="J72" s="63"/>
      <c r="K72" s="30"/>
      <c r="L72" s="30"/>
      <c r="M72" s="63"/>
      <c r="N72" s="63"/>
      <c r="O72" s="63"/>
      <c r="P72" s="63"/>
      <c r="Q72" s="332">
        <v>71</v>
      </c>
      <c r="R72" s="329" t="s">
        <v>178</v>
      </c>
      <c r="S72" s="330">
        <v>302827126</v>
      </c>
      <c r="T72" s="332" t="s">
        <v>179</v>
      </c>
      <c r="U72" s="424">
        <v>1</v>
      </c>
      <c r="V72" s="330" t="s">
        <v>12</v>
      </c>
      <c r="W72" s="30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</row>
    <row r="73" spans="1:50" s="63" customFormat="1" ht="12.75" x14ac:dyDescent="0.2">
      <c r="A73" s="26"/>
      <c r="B73" s="181"/>
      <c r="C73" s="43"/>
      <c r="D73" s="30"/>
      <c r="E73" s="175"/>
      <c r="F73" s="26"/>
      <c r="K73" s="30"/>
      <c r="L73" s="30"/>
      <c r="Q73" s="332">
        <v>72</v>
      </c>
      <c r="R73" s="329" t="s">
        <v>180</v>
      </c>
      <c r="S73" s="330">
        <v>163252987</v>
      </c>
      <c r="T73" s="332" t="s">
        <v>179</v>
      </c>
      <c r="U73" s="424">
        <v>0.9</v>
      </c>
      <c r="V73" s="330" t="s">
        <v>46</v>
      </c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</row>
    <row r="74" spans="1:50" ht="24" x14ac:dyDescent="0.2">
      <c r="B74" s="182" t="s">
        <v>181</v>
      </c>
      <c r="C74" s="561">
        <v>4588.3999999999996</v>
      </c>
      <c r="D74" s="44"/>
      <c r="E74" s="172">
        <v>5190.6000000000004</v>
      </c>
      <c r="F74" s="26"/>
      <c r="G74" s="30"/>
      <c r="H74" s="63"/>
      <c r="I74" s="63"/>
      <c r="J74" s="63"/>
      <c r="K74" s="30"/>
      <c r="L74" s="30"/>
      <c r="M74" s="63"/>
      <c r="N74" s="63"/>
      <c r="O74" s="63"/>
      <c r="P74" s="63"/>
      <c r="Q74" s="332">
        <v>73</v>
      </c>
      <c r="R74" s="329" t="s">
        <v>182</v>
      </c>
      <c r="S74" s="330">
        <v>163934977</v>
      </c>
      <c r="T74" s="332" t="s">
        <v>183</v>
      </c>
      <c r="U74" s="425" t="s">
        <v>22</v>
      </c>
      <c r="V74" s="331" t="s">
        <v>5</v>
      </c>
      <c r="W74" s="30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</row>
    <row r="75" spans="1:50" s="63" customFormat="1" ht="12.75" x14ac:dyDescent="0.2">
      <c r="A75" s="26"/>
      <c r="B75" s="183" t="s">
        <v>184</v>
      </c>
      <c r="C75" s="4"/>
      <c r="D75" s="44"/>
      <c r="E75" s="172"/>
      <c r="F75" s="26"/>
      <c r="K75" s="30"/>
      <c r="L75" s="30"/>
      <c r="Q75" s="332">
        <v>74</v>
      </c>
      <c r="R75" s="329" t="s">
        <v>185</v>
      </c>
      <c r="S75" s="330">
        <v>163994426</v>
      </c>
      <c r="T75" s="332" t="s">
        <v>183</v>
      </c>
      <c r="U75" s="424">
        <v>1</v>
      </c>
      <c r="V75" s="330" t="s">
        <v>3</v>
      </c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</row>
    <row r="76" spans="1:50" s="63" customFormat="1" ht="12.75" x14ac:dyDescent="0.2">
      <c r="A76" s="26"/>
      <c r="B76" s="341" t="s">
        <v>186</v>
      </c>
      <c r="C76" s="4"/>
      <c r="D76" s="44"/>
      <c r="E76" s="172"/>
      <c r="F76" s="26"/>
      <c r="K76" s="30"/>
      <c r="L76" s="30"/>
      <c r="Q76" s="332">
        <v>75</v>
      </c>
      <c r="R76" s="329" t="s">
        <v>187</v>
      </c>
      <c r="S76" s="330">
        <v>163994611</v>
      </c>
      <c r="T76" s="332" t="s">
        <v>183</v>
      </c>
      <c r="U76" s="424">
        <v>1</v>
      </c>
      <c r="V76" s="330" t="s">
        <v>7</v>
      </c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</row>
    <row r="77" spans="1:50" s="63" customFormat="1" ht="12.75" x14ac:dyDescent="0.2">
      <c r="A77" s="26"/>
      <c r="B77" s="182" t="s">
        <v>188</v>
      </c>
      <c r="C77" s="4"/>
      <c r="D77" s="44"/>
      <c r="E77" s="172"/>
      <c r="F77" s="26"/>
      <c r="K77" s="30"/>
      <c r="L77" s="30"/>
      <c r="Q77" s="429">
        <v>76</v>
      </c>
      <c r="R77" s="429" t="s">
        <v>189</v>
      </c>
      <c r="S77" s="334">
        <v>164294882</v>
      </c>
      <c r="T77" s="332" t="s">
        <v>183</v>
      </c>
      <c r="U77" s="424">
        <v>0.75839999999999996</v>
      </c>
      <c r="V77" s="334" t="s">
        <v>12</v>
      </c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</row>
    <row r="78" spans="1:50" s="63" customFormat="1" ht="12.75" x14ac:dyDescent="0.2">
      <c r="A78" s="26"/>
      <c r="B78" s="182" t="s">
        <v>190</v>
      </c>
      <c r="C78" s="4"/>
      <c r="D78" s="44"/>
      <c r="E78" s="172"/>
      <c r="F78" s="26"/>
      <c r="K78" s="30"/>
      <c r="L78" s="30"/>
      <c r="Q78" s="332">
        <v>77</v>
      </c>
      <c r="R78" s="329" t="s">
        <v>191</v>
      </c>
      <c r="S78" s="330">
        <v>164742773</v>
      </c>
      <c r="T78" s="332" t="s">
        <v>192</v>
      </c>
      <c r="U78" s="424">
        <v>1</v>
      </c>
      <c r="V78" s="330" t="s">
        <v>7</v>
      </c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</row>
    <row r="79" spans="1:50" s="63" customFormat="1" ht="12.75" x14ac:dyDescent="0.2">
      <c r="A79" s="26"/>
      <c r="B79" s="182" t="s">
        <v>193</v>
      </c>
      <c r="C79" s="4"/>
      <c r="D79" s="44"/>
      <c r="E79" s="172"/>
      <c r="F79" s="26"/>
      <c r="K79" s="30"/>
      <c r="L79" s="30"/>
      <c r="Q79" s="332">
        <v>78</v>
      </c>
      <c r="R79" s="329" t="s">
        <v>194</v>
      </c>
      <c r="S79" s="330">
        <v>164702526</v>
      </c>
      <c r="T79" s="332" t="s">
        <v>192</v>
      </c>
      <c r="U79" s="424">
        <v>1</v>
      </c>
      <c r="V79" s="331" t="s">
        <v>5</v>
      </c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</row>
    <row r="80" spans="1:50" s="63" customFormat="1" ht="12.75" x14ac:dyDescent="0.2">
      <c r="A80" s="26"/>
      <c r="B80" s="182" t="s">
        <v>195</v>
      </c>
      <c r="C80" s="561">
        <v>617.6</v>
      </c>
      <c r="D80" s="44"/>
      <c r="E80" s="172">
        <v>629.6</v>
      </c>
      <c r="F80" s="26"/>
      <c r="H80" s="30"/>
      <c r="K80" s="30"/>
      <c r="L80" s="30"/>
      <c r="Q80" s="332">
        <v>79</v>
      </c>
      <c r="R80" s="329" t="s">
        <v>196</v>
      </c>
      <c r="S80" s="330">
        <v>164702145</v>
      </c>
      <c r="T80" s="332" t="s">
        <v>192</v>
      </c>
      <c r="U80" s="424">
        <v>1</v>
      </c>
      <c r="V80" s="330" t="s">
        <v>3</v>
      </c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</row>
    <row r="81" spans="1:50" s="63" customFormat="1" ht="12.75" x14ac:dyDescent="0.2">
      <c r="A81" s="26"/>
      <c r="B81" s="183" t="s">
        <v>197</v>
      </c>
      <c r="C81" s="558">
        <v>461.5</v>
      </c>
      <c r="D81" s="44"/>
      <c r="E81" s="172">
        <v>461.5</v>
      </c>
      <c r="F81" s="26"/>
      <c r="I81" s="30"/>
      <c r="J81" s="30"/>
      <c r="K81" s="30"/>
      <c r="L81" s="30"/>
      <c r="Q81" s="332">
        <v>80</v>
      </c>
      <c r="R81" s="329" t="s">
        <v>198</v>
      </c>
      <c r="S81" s="330">
        <v>165219441</v>
      </c>
      <c r="T81" s="332" t="s">
        <v>199</v>
      </c>
      <c r="U81" s="424">
        <v>0.99943099999999996</v>
      </c>
      <c r="V81" s="330" t="s">
        <v>12</v>
      </c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</row>
    <row r="82" spans="1:50" s="63" customFormat="1" ht="25.5" x14ac:dyDescent="0.2">
      <c r="A82" s="26"/>
      <c r="B82" s="182" t="s">
        <v>200</v>
      </c>
      <c r="C82" s="558">
        <v>1524.1</v>
      </c>
      <c r="D82" s="44"/>
      <c r="E82" s="172">
        <v>1178.7</v>
      </c>
      <c r="F82" s="26"/>
      <c r="K82" s="30"/>
      <c r="L82" s="30"/>
      <c r="M82" s="30"/>
      <c r="N82" s="30"/>
      <c r="O82" s="30"/>
      <c r="P82" s="30"/>
      <c r="Q82" s="332">
        <v>81</v>
      </c>
      <c r="R82" s="329" t="s">
        <v>201</v>
      </c>
      <c r="S82" s="330">
        <v>165171377</v>
      </c>
      <c r="T82" s="332" t="s">
        <v>199</v>
      </c>
      <c r="U82" s="424">
        <v>0.99839999999999995</v>
      </c>
      <c r="V82" s="338" t="s">
        <v>3</v>
      </c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</row>
    <row r="83" spans="1:50" s="63" customFormat="1" ht="12.75" x14ac:dyDescent="0.2">
      <c r="A83" s="26"/>
      <c r="B83" s="160" t="s">
        <v>202</v>
      </c>
      <c r="C83" s="42">
        <f>SUM(C74,C76:C80,C82:C82)</f>
        <v>6730.1</v>
      </c>
      <c r="D83" s="30"/>
      <c r="E83" s="174">
        <f>SUM(E74,E76:E80,E82:E82)</f>
        <v>6998.9000000000005</v>
      </c>
      <c r="F83" s="26"/>
      <c r="K83" s="30"/>
      <c r="L83" s="30"/>
      <c r="Q83" s="332">
        <v>82</v>
      </c>
      <c r="R83" s="329" t="s">
        <v>203</v>
      </c>
      <c r="S83" s="330">
        <v>251168030</v>
      </c>
      <c r="T83" s="332" t="s">
        <v>204</v>
      </c>
      <c r="U83" s="424">
        <v>1</v>
      </c>
      <c r="V83" s="330" t="s">
        <v>7</v>
      </c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</row>
    <row r="84" spans="1:50" s="63" customFormat="1" ht="12.75" x14ac:dyDescent="0.2">
      <c r="A84" s="26"/>
      <c r="B84" s="157"/>
      <c r="C84" s="43"/>
      <c r="D84" s="30"/>
      <c r="E84" s="175"/>
      <c r="F84" s="26"/>
      <c r="G84" s="30"/>
      <c r="K84" s="30"/>
      <c r="L84" s="30"/>
      <c r="Q84" s="332">
        <v>83</v>
      </c>
      <c r="R84" s="329" t="s">
        <v>205</v>
      </c>
      <c r="S84" s="330">
        <v>151425755</v>
      </c>
      <c r="T84" s="332" t="s">
        <v>204</v>
      </c>
      <c r="U84" s="424">
        <v>1</v>
      </c>
      <c r="V84" s="330" t="s">
        <v>12</v>
      </c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</row>
    <row r="85" spans="1:50" s="63" customFormat="1" ht="12.75" x14ac:dyDescent="0.2">
      <c r="A85" s="26"/>
      <c r="B85" s="160" t="s">
        <v>206</v>
      </c>
      <c r="C85" s="560">
        <v>5815.7</v>
      </c>
      <c r="D85" s="54"/>
      <c r="E85" s="184">
        <v>5365.5</v>
      </c>
      <c r="F85" s="26"/>
      <c r="G85" s="30"/>
      <c r="H85" s="30"/>
      <c r="K85" s="30"/>
      <c r="L85" s="30"/>
      <c r="Q85" s="332">
        <v>84</v>
      </c>
      <c r="R85" s="329" t="s">
        <v>207</v>
      </c>
      <c r="S85" s="330">
        <v>151104226</v>
      </c>
      <c r="T85" s="332" t="s">
        <v>204</v>
      </c>
      <c r="U85" s="424">
        <v>1</v>
      </c>
      <c r="V85" s="330" t="s">
        <v>3</v>
      </c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</row>
    <row r="86" spans="1:50" s="63" customFormat="1" ht="12.75" x14ac:dyDescent="0.2">
      <c r="A86" s="26"/>
      <c r="B86" s="160"/>
      <c r="C86" s="43"/>
      <c r="D86" s="30"/>
      <c r="E86" s="175"/>
      <c r="F86" s="26"/>
      <c r="H86" s="30"/>
      <c r="I86" s="30"/>
      <c r="J86" s="30"/>
      <c r="K86" s="30"/>
      <c r="L86" s="30"/>
      <c r="Q86" s="429">
        <v>85</v>
      </c>
      <c r="R86" s="429" t="s">
        <v>208</v>
      </c>
      <c r="S86" s="334">
        <v>151479265</v>
      </c>
      <c r="T86" s="332" t="s">
        <v>204</v>
      </c>
      <c r="U86" s="424">
        <v>0.36670000000000003</v>
      </c>
      <c r="V86" s="331" t="s">
        <v>17</v>
      </c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</row>
    <row r="87" spans="1:50" ht="12.75" x14ac:dyDescent="0.2">
      <c r="B87" s="347" t="s">
        <v>209</v>
      </c>
      <c r="C87" s="5"/>
      <c r="D87" s="45"/>
      <c r="E87" s="168">
        <v>13.9</v>
      </c>
      <c r="F87" s="26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32">
        <v>86</v>
      </c>
      <c r="R87" s="329" t="s">
        <v>210</v>
      </c>
      <c r="S87" s="330">
        <v>166901968</v>
      </c>
      <c r="T87" s="332" t="s">
        <v>211</v>
      </c>
      <c r="U87" s="424">
        <v>0.99939999999999996</v>
      </c>
      <c r="V87" s="331" t="s">
        <v>12</v>
      </c>
      <c r="W87" s="30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</row>
    <row r="88" spans="1:50" s="63" customFormat="1" ht="12.75" x14ac:dyDescent="0.2">
      <c r="A88" s="26"/>
      <c r="B88" s="157"/>
      <c r="C88" s="43"/>
      <c r="D88" s="30"/>
      <c r="E88" s="175"/>
      <c r="F88" s="26"/>
      <c r="H88" s="30"/>
      <c r="I88" s="30"/>
      <c r="J88" s="30"/>
      <c r="K88" s="30"/>
      <c r="L88" s="30"/>
      <c r="M88" s="30"/>
      <c r="N88" s="30"/>
      <c r="O88" s="30"/>
      <c r="P88" s="30"/>
      <c r="Q88" s="332">
        <v>87</v>
      </c>
      <c r="R88" s="329" t="s">
        <v>212</v>
      </c>
      <c r="S88" s="330">
        <v>166486116</v>
      </c>
      <c r="T88" s="332" t="s">
        <v>211</v>
      </c>
      <c r="U88" s="424">
        <v>1</v>
      </c>
      <c r="V88" s="331" t="s">
        <v>3</v>
      </c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</row>
    <row r="89" spans="1:50" s="63" customFormat="1" ht="12.75" x14ac:dyDescent="0.2">
      <c r="A89" s="26"/>
      <c r="B89" s="165" t="s">
        <v>213</v>
      </c>
      <c r="C89" s="561">
        <v>3405.3</v>
      </c>
      <c r="D89" s="44"/>
      <c r="E89" s="172">
        <v>3054.3</v>
      </c>
      <c r="F89" s="26"/>
      <c r="H89" s="30"/>
      <c r="I89" s="30"/>
      <c r="J89" s="30"/>
      <c r="K89" s="30"/>
      <c r="L89" s="30"/>
      <c r="M89" s="30"/>
      <c r="N89" s="30"/>
      <c r="O89" s="30"/>
      <c r="P89" s="30"/>
      <c r="Q89" s="429">
        <v>88</v>
      </c>
      <c r="R89" s="429" t="s">
        <v>214</v>
      </c>
      <c r="S89" s="334">
        <v>171780190</v>
      </c>
      <c r="T89" s="332" t="s">
        <v>211</v>
      </c>
      <c r="U89" s="424">
        <v>0.37</v>
      </c>
      <c r="V89" s="331" t="s">
        <v>17</v>
      </c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</row>
    <row r="90" spans="1:50" s="63" customFormat="1" ht="12.75" x14ac:dyDescent="0.2">
      <c r="A90" s="26"/>
      <c r="B90" s="185" t="s">
        <v>215</v>
      </c>
      <c r="C90" s="558">
        <v>3405.3</v>
      </c>
      <c r="D90" s="44"/>
      <c r="E90" s="172">
        <v>3054.3</v>
      </c>
      <c r="F90" s="26"/>
      <c r="H90" s="30"/>
      <c r="I90" s="30"/>
      <c r="J90" s="30"/>
      <c r="K90" s="30"/>
      <c r="L90" s="30"/>
      <c r="M90" s="30"/>
      <c r="N90" s="30"/>
      <c r="O90" s="30"/>
      <c r="P90" s="30"/>
      <c r="Q90" s="332">
        <v>89</v>
      </c>
      <c r="R90" s="329" t="s">
        <v>216</v>
      </c>
      <c r="S90" s="330">
        <v>166576994</v>
      </c>
      <c r="T90" s="332" t="s">
        <v>211</v>
      </c>
      <c r="U90" s="424">
        <v>0.78049999999999997</v>
      </c>
      <c r="V90" s="330" t="s">
        <v>72</v>
      </c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</row>
    <row r="91" spans="1:50" s="63" customFormat="1" ht="12.75" x14ac:dyDescent="0.2">
      <c r="A91" s="26"/>
      <c r="B91" s="185" t="s">
        <v>217</v>
      </c>
      <c r="C91" s="24"/>
      <c r="D91" s="44"/>
      <c r="E91" s="172"/>
      <c r="F91" s="26"/>
      <c r="H91" s="30"/>
      <c r="I91" s="30"/>
      <c r="J91" s="30"/>
      <c r="K91" s="30"/>
      <c r="L91" s="30"/>
      <c r="M91" s="30"/>
      <c r="N91" s="30"/>
      <c r="O91" s="30"/>
      <c r="P91" s="30"/>
      <c r="Q91" s="332">
        <v>90</v>
      </c>
      <c r="R91" s="329" t="s">
        <v>218</v>
      </c>
      <c r="S91" s="330">
        <v>166552032</v>
      </c>
      <c r="T91" s="332" t="s">
        <v>211</v>
      </c>
      <c r="U91" s="424">
        <v>0.97729999999999995</v>
      </c>
      <c r="V91" s="330" t="s">
        <v>7</v>
      </c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</row>
    <row r="92" spans="1:50" ht="12.75" x14ac:dyDescent="0.2">
      <c r="B92" s="165" t="s">
        <v>219</v>
      </c>
      <c r="C92" s="561">
        <v>7588.6</v>
      </c>
      <c r="D92" s="44"/>
      <c r="E92" s="172">
        <v>7992</v>
      </c>
      <c r="F92" s="26"/>
      <c r="G92" s="30"/>
      <c r="H92" s="63"/>
      <c r="I92" s="30"/>
      <c r="J92" s="30"/>
      <c r="K92" s="30"/>
      <c r="L92" s="30"/>
      <c r="M92" s="30"/>
      <c r="N92" s="30"/>
      <c r="O92" s="30"/>
      <c r="P92" s="30"/>
      <c r="Q92" s="332">
        <v>91</v>
      </c>
      <c r="R92" s="329" t="s">
        <v>220</v>
      </c>
      <c r="S92" s="330">
        <v>166445258</v>
      </c>
      <c r="T92" s="332" t="s">
        <v>211</v>
      </c>
      <c r="U92" s="424">
        <v>0.91249999999999998</v>
      </c>
      <c r="V92" s="331" t="s">
        <v>5</v>
      </c>
      <c r="W92" s="30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</row>
    <row r="93" spans="1:50" ht="12.75" x14ac:dyDescent="0.2">
      <c r="B93" s="185" t="s">
        <v>215</v>
      </c>
      <c r="C93" s="558">
        <v>5185.5</v>
      </c>
      <c r="D93" s="44"/>
      <c r="E93" s="172">
        <v>5555.3</v>
      </c>
      <c r="F93" s="26"/>
      <c r="G93" s="30"/>
      <c r="H93" s="63"/>
      <c r="I93" s="30"/>
      <c r="J93" s="30"/>
      <c r="K93" s="30"/>
      <c r="L93" s="30"/>
      <c r="M93" s="30"/>
      <c r="N93" s="30"/>
      <c r="O93" s="30"/>
      <c r="P93" s="30"/>
      <c r="Q93" s="332">
        <v>92</v>
      </c>
      <c r="R93" s="329" t="s">
        <v>221</v>
      </c>
      <c r="S93" s="330">
        <v>167520735</v>
      </c>
      <c r="T93" s="332" t="s">
        <v>222</v>
      </c>
      <c r="U93" s="424">
        <v>1</v>
      </c>
      <c r="V93" s="330" t="s">
        <v>7</v>
      </c>
      <c r="W93" s="30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</row>
    <row r="94" spans="1:50" ht="12.75" x14ac:dyDescent="0.2">
      <c r="B94" s="185" t="s">
        <v>223</v>
      </c>
      <c r="C94" s="4"/>
      <c r="D94" s="44"/>
      <c r="E94" s="172"/>
      <c r="F94" s="26"/>
      <c r="G94" s="30"/>
      <c r="H94" s="63"/>
      <c r="I94" s="63"/>
      <c r="J94" s="63"/>
      <c r="K94" s="30"/>
      <c r="L94" s="30"/>
      <c r="M94" s="30"/>
      <c r="N94" s="30"/>
      <c r="O94" s="30"/>
      <c r="P94" s="30"/>
      <c r="Q94" s="332">
        <v>93</v>
      </c>
      <c r="R94" s="329" t="s">
        <v>224</v>
      </c>
      <c r="S94" s="330">
        <v>167610175</v>
      </c>
      <c r="T94" s="332" t="s">
        <v>222</v>
      </c>
      <c r="U94" s="424">
        <v>0.99990000000000001</v>
      </c>
      <c r="V94" s="330" t="s">
        <v>12</v>
      </c>
      <c r="W94" s="30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</row>
    <row r="95" spans="1:50" ht="12.75" x14ac:dyDescent="0.2">
      <c r="B95" s="232" t="s">
        <v>225</v>
      </c>
      <c r="C95" s="24"/>
      <c r="D95" s="44"/>
      <c r="E95" s="172"/>
      <c r="F95" s="26"/>
      <c r="G95" s="30"/>
      <c r="H95" s="63"/>
      <c r="I95" s="63"/>
      <c r="J95" s="63"/>
      <c r="K95" s="30"/>
      <c r="L95" s="30"/>
      <c r="M95" s="63"/>
      <c r="N95" s="63"/>
      <c r="O95" s="63"/>
      <c r="P95" s="63"/>
      <c r="Q95" s="332">
        <v>94</v>
      </c>
      <c r="R95" s="329" t="s">
        <v>226</v>
      </c>
      <c r="S95" s="330">
        <v>167500661</v>
      </c>
      <c r="T95" s="332" t="s">
        <v>222</v>
      </c>
      <c r="U95" s="424">
        <v>1</v>
      </c>
      <c r="V95" s="330" t="s">
        <v>30</v>
      </c>
      <c r="W95" s="30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</row>
    <row r="96" spans="1:50" ht="12.75" x14ac:dyDescent="0.2">
      <c r="B96" s="160" t="s">
        <v>227</v>
      </c>
      <c r="C96" s="42">
        <f>SUM(C89,C92)</f>
        <v>10993.900000000001</v>
      </c>
      <c r="D96" s="30"/>
      <c r="E96" s="174">
        <f>SUM(E89,E92)</f>
        <v>11046.3</v>
      </c>
      <c r="F96" s="26"/>
      <c r="G96" s="30"/>
      <c r="H96" s="63"/>
      <c r="I96" s="63"/>
      <c r="J96" s="63"/>
      <c r="K96" s="30"/>
      <c r="L96" s="30"/>
      <c r="M96" s="63"/>
      <c r="N96" s="63"/>
      <c r="O96" s="63"/>
      <c r="P96" s="63"/>
      <c r="Q96" s="332">
        <v>95</v>
      </c>
      <c r="R96" s="329" t="s">
        <v>228</v>
      </c>
      <c r="S96" s="330">
        <v>167524751</v>
      </c>
      <c r="T96" s="332" t="s">
        <v>222</v>
      </c>
      <c r="U96" s="424">
        <v>1</v>
      </c>
      <c r="V96" s="330" t="s">
        <v>3</v>
      </c>
      <c r="W96" s="30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</row>
    <row r="97" spans="1:50" ht="12.75" x14ac:dyDescent="0.2">
      <c r="B97" s="160"/>
      <c r="C97" s="42"/>
      <c r="D97" s="30"/>
      <c r="E97" s="174"/>
      <c r="F97" s="26"/>
      <c r="G97" s="30"/>
      <c r="H97" s="63"/>
      <c r="I97" s="63"/>
      <c r="J97" s="63"/>
      <c r="K97" s="30"/>
      <c r="L97" s="30"/>
      <c r="M97" s="63"/>
      <c r="N97" s="63"/>
      <c r="O97" s="63"/>
      <c r="P97" s="63"/>
      <c r="Q97" s="332">
        <v>96</v>
      </c>
      <c r="R97" s="329" t="s">
        <v>229</v>
      </c>
      <c r="S97" s="330">
        <v>152703524</v>
      </c>
      <c r="T97" s="332" t="s">
        <v>230</v>
      </c>
      <c r="U97" s="424">
        <v>0.99990000000000001</v>
      </c>
      <c r="V97" s="330" t="s">
        <v>231</v>
      </c>
      <c r="W97" s="30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</row>
    <row r="98" spans="1:50" ht="12.75" x14ac:dyDescent="0.2">
      <c r="B98" s="160" t="s">
        <v>232</v>
      </c>
      <c r="C98" s="560">
        <v>5810.1</v>
      </c>
      <c r="D98" s="45"/>
      <c r="E98" s="179">
        <v>6206</v>
      </c>
      <c r="F98" s="26"/>
      <c r="G98" s="30"/>
      <c r="H98" s="30"/>
      <c r="I98" s="63"/>
      <c r="J98" s="63"/>
      <c r="K98" s="30"/>
      <c r="L98" s="30"/>
      <c r="M98" s="63"/>
      <c r="N98" s="63"/>
      <c r="O98" s="63"/>
      <c r="P98" s="63"/>
      <c r="Q98" s="332">
        <v>97</v>
      </c>
      <c r="R98" s="329" t="s">
        <v>233</v>
      </c>
      <c r="S98" s="330">
        <v>152768582</v>
      </c>
      <c r="T98" s="332" t="s">
        <v>230</v>
      </c>
      <c r="U98" s="424">
        <v>0.99990000000000001</v>
      </c>
      <c r="V98" s="330" t="s">
        <v>12</v>
      </c>
      <c r="W98" s="30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</row>
    <row r="99" spans="1:50" s="63" customFormat="1" ht="12.75" x14ac:dyDescent="0.2">
      <c r="A99" s="26"/>
      <c r="B99" s="160"/>
      <c r="C99" s="42"/>
      <c r="D99" s="30"/>
      <c r="E99" s="174"/>
      <c r="F99" s="26"/>
      <c r="I99" s="30"/>
      <c r="J99" s="30"/>
      <c r="K99" s="30"/>
      <c r="L99" s="30"/>
      <c r="Q99" s="332">
        <v>98</v>
      </c>
      <c r="R99" s="329" t="s">
        <v>234</v>
      </c>
      <c r="S99" s="330">
        <v>152767676</v>
      </c>
      <c r="T99" s="332" t="s">
        <v>230</v>
      </c>
      <c r="U99" s="424">
        <v>1</v>
      </c>
      <c r="V99" s="330" t="s">
        <v>3</v>
      </c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</row>
    <row r="100" spans="1:50" s="63" customFormat="1" ht="12.75" x14ac:dyDescent="0.2">
      <c r="A100" s="26"/>
      <c r="B100" s="160" t="s">
        <v>235</v>
      </c>
      <c r="C100" s="11"/>
      <c r="D100" s="45"/>
      <c r="E100" s="172"/>
      <c r="F100" s="26"/>
      <c r="K100" s="30"/>
      <c r="L100" s="30"/>
      <c r="M100" s="30"/>
      <c r="N100" s="30"/>
      <c r="O100" s="30"/>
      <c r="P100" s="30"/>
      <c r="Q100" s="332">
        <v>99</v>
      </c>
      <c r="R100" s="329" t="s">
        <v>236</v>
      </c>
      <c r="S100" s="330">
        <v>177390158</v>
      </c>
      <c r="T100" s="332" t="s">
        <v>237</v>
      </c>
      <c r="U100" s="424">
        <v>1</v>
      </c>
      <c r="V100" s="330" t="s">
        <v>3</v>
      </c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</row>
    <row r="101" spans="1:50" s="63" customFormat="1" ht="12.75" x14ac:dyDescent="0.2">
      <c r="A101" s="26"/>
      <c r="B101" s="154"/>
      <c r="C101" s="43"/>
      <c r="D101" s="30"/>
      <c r="E101" s="175"/>
      <c r="F101" s="26"/>
      <c r="K101" s="30"/>
      <c r="L101" s="30"/>
      <c r="Q101" s="332">
        <v>100</v>
      </c>
      <c r="R101" s="329" t="s">
        <v>238</v>
      </c>
      <c r="S101" s="330">
        <v>167904337</v>
      </c>
      <c r="T101" s="332" t="s">
        <v>239</v>
      </c>
      <c r="U101" s="424">
        <v>1</v>
      </c>
      <c r="V101" s="331" t="s">
        <v>5</v>
      </c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</row>
    <row r="102" spans="1:50" s="63" customFormat="1" ht="12.75" x14ac:dyDescent="0.2">
      <c r="A102" s="26"/>
      <c r="B102" s="160" t="s">
        <v>240</v>
      </c>
      <c r="C102" s="42">
        <f>SUM(C83,C85,C87,C96,C98,C100)</f>
        <v>29349.800000000003</v>
      </c>
      <c r="D102" s="30"/>
      <c r="E102" s="174">
        <f>SUM(E83,E85,E87,E96,E98,E100)</f>
        <v>29630.6</v>
      </c>
      <c r="F102" s="26"/>
      <c r="H102" s="30"/>
      <c r="K102" s="30"/>
      <c r="L102" s="30"/>
      <c r="Q102" s="332">
        <v>101</v>
      </c>
      <c r="R102" s="329" t="s">
        <v>241</v>
      </c>
      <c r="S102" s="330">
        <v>167909640</v>
      </c>
      <c r="T102" s="332" t="s">
        <v>239</v>
      </c>
      <c r="U102" s="424">
        <v>1</v>
      </c>
      <c r="V102" s="330" t="s">
        <v>12</v>
      </c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</row>
    <row r="103" spans="1:50" s="63" customFormat="1" ht="12.75" x14ac:dyDescent="0.2">
      <c r="A103" s="26"/>
      <c r="B103" s="160"/>
      <c r="C103" s="46"/>
      <c r="D103" s="30"/>
      <c r="E103" s="186"/>
      <c r="F103" s="26"/>
      <c r="H103" s="30"/>
      <c r="I103" s="30"/>
      <c r="J103" s="30"/>
      <c r="K103" s="30"/>
      <c r="L103" s="30"/>
      <c r="Q103" s="332">
        <v>102</v>
      </c>
      <c r="R103" s="329" t="s">
        <v>242</v>
      </c>
      <c r="S103" s="330">
        <v>167922698</v>
      </c>
      <c r="T103" s="332" t="s">
        <v>239</v>
      </c>
      <c r="U103" s="424">
        <v>1</v>
      </c>
      <c r="V103" s="330" t="s">
        <v>3</v>
      </c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</row>
    <row r="104" spans="1:50" ht="12.75" x14ac:dyDescent="0.2">
      <c r="B104" s="160" t="s">
        <v>243</v>
      </c>
      <c r="C104" s="47" t="str">
        <f>IF(ROUND((C72-C102)/2,1)=0,"Balansas",C72-C102)</f>
        <v>Balansas</v>
      </c>
      <c r="D104" s="30"/>
      <c r="E104" s="187">
        <f>IF(ROUND((E72-E102)/2,1)=0,"Balansas",E72-E102)</f>
        <v>-7332.2999999999993</v>
      </c>
      <c r="F104" s="26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32">
        <v>103</v>
      </c>
      <c r="R104" s="329" t="s">
        <v>244</v>
      </c>
      <c r="S104" s="330">
        <v>167900463</v>
      </c>
      <c r="T104" s="332" t="s">
        <v>239</v>
      </c>
      <c r="U104" s="424">
        <v>1</v>
      </c>
      <c r="V104" s="330" t="s">
        <v>7</v>
      </c>
      <c r="W104" s="30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</row>
    <row r="105" spans="1:50" s="63" customFormat="1" ht="12.75" x14ac:dyDescent="0.2">
      <c r="A105" s="26"/>
      <c r="B105" s="154"/>
      <c r="C105" s="30"/>
      <c r="D105" s="30"/>
      <c r="E105" s="170"/>
      <c r="F105" s="26"/>
      <c r="H105" s="30"/>
      <c r="I105" s="30"/>
      <c r="J105" s="30"/>
      <c r="K105" s="30"/>
      <c r="L105" s="30"/>
      <c r="M105" s="30"/>
      <c r="N105" s="30"/>
      <c r="O105" s="30"/>
      <c r="P105" s="30"/>
      <c r="Q105" s="332">
        <v>104</v>
      </c>
      <c r="R105" s="329" t="s">
        <v>245</v>
      </c>
      <c r="S105" s="330">
        <v>152447391</v>
      </c>
      <c r="T105" s="332" t="s">
        <v>246</v>
      </c>
      <c r="U105" s="424">
        <v>0.99660000000000004</v>
      </c>
      <c r="V105" s="330" t="s">
        <v>3</v>
      </c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</row>
    <row r="106" spans="1:50" s="63" customFormat="1" ht="12.75" x14ac:dyDescent="0.2">
      <c r="A106" s="26"/>
      <c r="B106" s="188" t="s">
        <v>247</v>
      </c>
      <c r="C106" s="52"/>
      <c r="D106" s="45"/>
      <c r="E106" s="189"/>
      <c r="F106" s="26"/>
      <c r="H106" s="30"/>
      <c r="I106" s="30"/>
      <c r="J106" s="30"/>
      <c r="K106" s="30"/>
      <c r="L106" s="30"/>
      <c r="M106" s="30"/>
      <c r="N106" s="30"/>
      <c r="O106" s="30"/>
      <c r="P106" s="30"/>
      <c r="Q106" s="332">
        <v>105</v>
      </c>
      <c r="R106" s="329" t="s">
        <v>248</v>
      </c>
      <c r="S106" s="330">
        <v>152409729</v>
      </c>
      <c r="T106" s="332" t="s">
        <v>246</v>
      </c>
      <c r="U106" s="424">
        <v>1</v>
      </c>
      <c r="V106" s="331" t="s">
        <v>5</v>
      </c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</row>
    <row r="107" spans="1:50" s="63" customFormat="1" ht="12.75" x14ac:dyDescent="0.2">
      <c r="A107" s="26"/>
      <c r="B107" s="154"/>
      <c r="C107" s="30"/>
      <c r="D107" s="30"/>
      <c r="E107" s="170"/>
      <c r="F107" s="26"/>
      <c r="H107" s="30"/>
      <c r="I107" s="30"/>
      <c r="J107" s="30"/>
      <c r="K107" s="30"/>
      <c r="L107" s="30"/>
      <c r="M107" s="30"/>
      <c r="N107" s="30"/>
      <c r="O107" s="30"/>
      <c r="P107" s="30"/>
      <c r="Q107" s="332">
        <v>106</v>
      </c>
      <c r="R107" s="329" t="s">
        <v>249</v>
      </c>
      <c r="S107" s="330">
        <v>152697886</v>
      </c>
      <c r="T107" s="332" t="s">
        <v>246</v>
      </c>
      <c r="U107" s="424">
        <v>0.99980000000000002</v>
      </c>
      <c r="V107" s="330" t="s">
        <v>12</v>
      </c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</row>
    <row r="108" spans="1:50" ht="37.5" customHeight="1" x14ac:dyDescent="0.2">
      <c r="B108" s="157"/>
      <c r="C108" s="591" t="s">
        <v>84</v>
      </c>
      <c r="D108" s="591"/>
      <c r="E108" s="592"/>
      <c r="F108" s="26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32">
        <v>107</v>
      </c>
      <c r="R108" s="329" t="s">
        <v>250</v>
      </c>
      <c r="S108" s="330">
        <v>152492671</v>
      </c>
      <c r="T108" s="332" t="s">
        <v>246</v>
      </c>
      <c r="U108" s="424">
        <v>1</v>
      </c>
      <c r="V108" s="330" t="s">
        <v>46</v>
      </c>
      <c r="W108" s="30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</row>
    <row r="109" spans="1:50" ht="24.75" thickBot="1" x14ac:dyDescent="0.25">
      <c r="B109" s="155" t="s">
        <v>251</v>
      </c>
      <c r="C109" s="205" t="str">
        <f>C33</f>
        <v>Praėjęs ataskaitinis laikotarpis 2023 m.</v>
      </c>
      <c r="D109" s="33"/>
      <c r="E109" s="206" t="str">
        <f>E33</f>
        <v>Ataskaitinis laikotarpis 2024 m.</v>
      </c>
      <c r="F109" s="26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32">
        <v>108</v>
      </c>
      <c r="R109" s="329" t="s">
        <v>252</v>
      </c>
      <c r="S109" s="330">
        <v>304942928</v>
      </c>
      <c r="T109" s="332" t="s">
        <v>246</v>
      </c>
      <c r="U109" s="425" t="s">
        <v>22</v>
      </c>
      <c r="V109" s="330" t="s">
        <v>46</v>
      </c>
      <c r="W109" s="30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</row>
    <row r="110" spans="1:50" ht="24" x14ac:dyDescent="0.2">
      <c r="B110" s="190" t="s">
        <v>253</v>
      </c>
      <c r="C110" s="562" t="s">
        <v>254</v>
      </c>
      <c r="D110" s="45"/>
      <c r="E110" s="354">
        <v>1402</v>
      </c>
      <c r="F110" s="26"/>
      <c r="G110" s="30"/>
      <c r="H110" s="30" t="s">
        <v>255</v>
      </c>
      <c r="I110" s="30"/>
      <c r="J110" s="30"/>
      <c r="K110" s="30"/>
      <c r="L110" s="30"/>
      <c r="M110" s="30"/>
      <c r="N110" s="30"/>
      <c r="O110" s="30"/>
      <c r="P110" s="30"/>
      <c r="Q110" s="429">
        <v>109</v>
      </c>
      <c r="R110" s="429" t="s">
        <v>256</v>
      </c>
      <c r="S110" s="334">
        <v>147248313</v>
      </c>
      <c r="T110" s="332" t="s">
        <v>257</v>
      </c>
      <c r="U110" s="424">
        <v>0.59370000000000001</v>
      </c>
      <c r="V110" s="331" t="s">
        <v>12</v>
      </c>
      <c r="W110" s="30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</row>
    <row r="111" spans="1:50" ht="12.75" x14ac:dyDescent="0.2">
      <c r="B111" s="190" t="s">
        <v>258</v>
      </c>
      <c r="C111" s="278">
        <v>5797.5</v>
      </c>
      <c r="D111" s="30"/>
      <c r="E111" s="355">
        <v>1323.4</v>
      </c>
      <c r="F111" s="26"/>
      <c r="G111" s="30"/>
      <c r="H111" s="30" t="s">
        <v>78</v>
      </c>
      <c r="I111" s="30"/>
      <c r="J111" s="30"/>
      <c r="K111" s="30"/>
      <c r="L111" s="30"/>
      <c r="M111" s="30"/>
      <c r="N111" s="30"/>
      <c r="O111" s="30"/>
      <c r="P111" s="30"/>
      <c r="Q111" s="429">
        <v>110</v>
      </c>
      <c r="R111" s="429" t="s">
        <v>259</v>
      </c>
      <c r="S111" s="334">
        <v>147104754</v>
      </c>
      <c r="T111" s="332" t="s">
        <v>257</v>
      </c>
      <c r="U111" s="424">
        <v>0.94969999999999999</v>
      </c>
      <c r="V111" s="331" t="s">
        <v>3</v>
      </c>
      <c r="W111" s="30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</row>
    <row r="112" spans="1:50" ht="12.75" x14ac:dyDescent="0.2">
      <c r="B112" s="190" t="s">
        <v>260</v>
      </c>
      <c r="C112" s="563">
        <v>1680.3</v>
      </c>
      <c r="D112" s="30"/>
      <c r="E112" s="356">
        <v>1346.8</v>
      </c>
      <c r="F112" s="26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32">
        <v>111</v>
      </c>
      <c r="R112" s="329" t="s">
        <v>261</v>
      </c>
      <c r="S112" s="330">
        <v>247025610</v>
      </c>
      <c r="T112" s="332" t="s">
        <v>257</v>
      </c>
      <c r="U112" s="424">
        <v>1</v>
      </c>
      <c r="V112" s="331" t="s">
        <v>5</v>
      </c>
      <c r="W112" s="30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</row>
    <row r="113" spans="2:50" ht="24" x14ac:dyDescent="0.2">
      <c r="B113" s="191" t="s">
        <v>262</v>
      </c>
      <c r="C113" s="558">
        <v>1008.1</v>
      </c>
      <c r="D113" s="44"/>
      <c r="E113" s="356">
        <v>942.7</v>
      </c>
      <c r="F113" s="26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32">
        <v>112</v>
      </c>
      <c r="R113" s="329" t="s">
        <v>263</v>
      </c>
      <c r="S113" s="330">
        <v>147024322</v>
      </c>
      <c r="T113" s="332" t="s">
        <v>257</v>
      </c>
      <c r="U113" s="424">
        <v>1</v>
      </c>
      <c r="V113" s="330" t="s">
        <v>7</v>
      </c>
      <c r="W113" s="30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</row>
    <row r="114" spans="2:50" ht="12.75" x14ac:dyDescent="0.2">
      <c r="B114" s="191"/>
      <c r="C114" s="30"/>
      <c r="D114" s="30"/>
      <c r="E114" s="353"/>
      <c r="F114" s="26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32">
        <v>113</v>
      </c>
      <c r="R114" s="329" t="s">
        <v>264</v>
      </c>
      <c r="S114" s="330">
        <v>147146714</v>
      </c>
      <c r="T114" s="332" t="s">
        <v>257</v>
      </c>
      <c r="U114" s="424">
        <v>0.77639999999999998</v>
      </c>
      <c r="V114" s="330" t="s">
        <v>72</v>
      </c>
      <c r="W114" s="30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</row>
    <row r="115" spans="2:50" ht="24.75" thickBot="1" x14ac:dyDescent="0.25">
      <c r="B115" s="155" t="s">
        <v>265</v>
      </c>
      <c r="C115" s="205" t="str">
        <f>C33</f>
        <v>Praėjęs ataskaitinis laikotarpis 2023 m.</v>
      </c>
      <c r="D115" s="33"/>
      <c r="E115" s="357" t="str">
        <f>E33</f>
        <v>Ataskaitinis laikotarpis 2024 m.</v>
      </c>
      <c r="F115" s="26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32">
        <v>114</v>
      </c>
      <c r="R115" s="329" t="s">
        <v>266</v>
      </c>
      <c r="S115" s="330">
        <v>147026330</v>
      </c>
      <c r="T115" s="332" t="s">
        <v>257</v>
      </c>
      <c r="U115" s="424">
        <v>1</v>
      </c>
      <c r="V115" s="331" t="s">
        <v>5</v>
      </c>
      <c r="W115" s="30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</row>
    <row r="116" spans="2:50" ht="12.75" x14ac:dyDescent="0.2">
      <c r="B116" s="193" t="s">
        <v>267</v>
      </c>
      <c r="C116" s="564">
        <v>198</v>
      </c>
      <c r="D116" s="129"/>
      <c r="E116" s="358">
        <v>206</v>
      </c>
      <c r="F116" s="26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32">
        <v>115</v>
      </c>
      <c r="R116" s="329" t="s">
        <v>268</v>
      </c>
      <c r="S116" s="330">
        <v>247737020</v>
      </c>
      <c r="T116" s="332" t="s">
        <v>257</v>
      </c>
      <c r="U116" s="424">
        <v>0.70399999999999996</v>
      </c>
      <c r="V116" s="330" t="s">
        <v>46</v>
      </c>
      <c r="W116" s="30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</row>
    <row r="117" spans="2:50" ht="12.75" x14ac:dyDescent="0.2">
      <c r="B117" s="195" t="s">
        <v>269</v>
      </c>
      <c r="C117" s="558">
        <v>125</v>
      </c>
      <c r="D117" s="44"/>
      <c r="E117" s="356">
        <v>134</v>
      </c>
      <c r="F117" s="26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32">
        <v>116</v>
      </c>
      <c r="R117" s="329" t="s">
        <v>270</v>
      </c>
      <c r="S117" s="330">
        <v>147146333</v>
      </c>
      <c r="T117" s="332" t="s">
        <v>257</v>
      </c>
      <c r="U117" s="424">
        <v>1</v>
      </c>
      <c r="V117" s="330" t="s">
        <v>72</v>
      </c>
      <c r="W117" s="30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</row>
    <row r="118" spans="2:50" ht="12.75" x14ac:dyDescent="0.2">
      <c r="B118" s="348" t="s">
        <v>271</v>
      </c>
      <c r="C118" s="565">
        <v>195</v>
      </c>
      <c r="D118" s="30"/>
      <c r="E118" s="356">
        <v>196</v>
      </c>
      <c r="F118" s="26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429">
        <v>117</v>
      </c>
      <c r="R118" s="429" t="s">
        <v>272</v>
      </c>
      <c r="S118" s="334">
        <v>300127004</v>
      </c>
      <c r="T118" s="332" t="s">
        <v>257</v>
      </c>
      <c r="U118" s="424">
        <v>0.39789999999999998</v>
      </c>
      <c r="V118" s="331" t="s">
        <v>17</v>
      </c>
      <c r="W118" s="30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</row>
    <row r="119" spans="2:50" ht="12.75" x14ac:dyDescent="0.2">
      <c r="B119" s="193" t="s">
        <v>273</v>
      </c>
      <c r="C119" s="350">
        <v>43.9</v>
      </c>
      <c r="D119" s="351"/>
      <c r="E119" s="359">
        <v>42.11</v>
      </c>
      <c r="F119" s="26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32">
        <v>118</v>
      </c>
      <c r="R119" s="329" t="s">
        <v>274</v>
      </c>
      <c r="S119" s="330">
        <v>169236961</v>
      </c>
      <c r="T119" s="332" t="s">
        <v>275</v>
      </c>
      <c r="U119" s="424">
        <v>1</v>
      </c>
      <c r="V119" s="330" t="s">
        <v>3</v>
      </c>
      <c r="W119" s="30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</row>
    <row r="120" spans="2:50" ht="13.5" thickBot="1" x14ac:dyDescent="0.25">
      <c r="B120" s="155" t="s">
        <v>276</v>
      </c>
      <c r="C120" s="33"/>
      <c r="D120" s="33"/>
      <c r="E120" s="360"/>
      <c r="F120" s="26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32">
        <v>119</v>
      </c>
      <c r="R120" s="329" t="s">
        <v>277</v>
      </c>
      <c r="S120" s="330">
        <v>169139957</v>
      </c>
      <c r="T120" s="332" t="s">
        <v>275</v>
      </c>
      <c r="U120" s="424">
        <v>1</v>
      </c>
      <c r="V120" s="330" t="s">
        <v>7</v>
      </c>
      <c r="W120" s="30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</row>
    <row r="121" spans="2:50" ht="50.25" customHeight="1" x14ac:dyDescent="0.2">
      <c r="B121" s="198" t="s">
        <v>278</v>
      </c>
      <c r="C121" s="581" t="s">
        <v>279</v>
      </c>
      <c r="D121" s="581"/>
      <c r="E121" s="582"/>
      <c r="F121" s="26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32">
        <v>120</v>
      </c>
      <c r="R121" s="329" t="s">
        <v>280</v>
      </c>
      <c r="S121" s="330">
        <v>169167554</v>
      </c>
      <c r="T121" s="332" t="s">
        <v>275</v>
      </c>
      <c r="U121" s="424">
        <v>1</v>
      </c>
      <c r="V121" s="330" t="s">
        <v>46</v>
      </c>
      <c r="W121" s="30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</row>
    <row r="122" spans="2:50" ht="13.5" thickBot="1" x14ac:dyDescent="0.25">
      <c r="B122" s="230"/>
      <c r="C122" s="49"/>
      <c r="D122" s="49"/>
      <c r="E122" s="352"/>
      <c r="F122" s="26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32">
        <v>121</v>
      </c>
      <c r="R122" s="329" t="s">
        <v>281</v>
      </c>
      <c r="S122" s="330">
        <v>169176222</v>
      </c>
      <c r="T122" s="332" t="s">
        <v>275</v>
      </c>
      <c r="U122" s="424">
        <v>1</v>
      </c>
      <c r="V122" s="330" t="s">
        <v>72</v>
      </c>
      <c r="W122" s="30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</row>
    <row r="123" spans="2:50" ht="12.75" x14ac:dyDescent="0.2">
      <c r="B123" s="197"/>
      <c r="C123" s="30"/>
      <c r="D123" s="30"/>
      <c r="E123" s="353"/>
      <c r="F123" s="26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32">
        <v>122</v>
      </c>
      <c r="R123" s="329" t="s">
        <v>282</v>
      </c>
      <c r="S123" s="330">
        <v>271042320</v>
      </c>
      <c r="T123" s="332" t="s">
        <v>283</v>
      </c>
      <c r="U123" s="425" t="s">
        <v>22</v>
      </c>
      <c r="V123" s="330" t="s">
        <v>72</v>
      </c>
      <c r="W123" s="30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</row>
    <row r="124" spans="2:50" ht="12.75" x14ac:dyDescent="0.2">
      <c r="B124" s="154"/>
      <c r="C124" s="30"/>
      <c r="D124" s="30"/>
      <c r="E124" s="353"/>
      <c r="F124" s="26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32">
        <v>123</v>
      </c>
      <c r="R124" s="329" t="s">
        <v>284</v>
      </c>
      <c r="S124" s="330">
        <v>269814430</v>
      </c>
      <c r="T124" s="332" t="s">
        <v>283</v>
      </c>
      <c r="U124" s="424">
        <v>1</v>
      </c>
      <c r="V124" s="330" t="s">
        <v>7</v>
      </c>
      <c r="W124" s="30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</row>
    <row r="125" spans="2:50" ht="12.75" x14ac:dyDescent="0.2">
      <c r="B125" s="139" t="s">
        <v>285</v>
      </c>
      <c r="C125" s="79"/>
      <c r="D125" s="79"/>
      <c r="E125" s="295"/>
      <c r="F125" s="26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32">
        <v>124</v>
      </c>
      <c r="R125" s="329" t="s">
        <v>286</v>
      </c>
      <c r="S125" s="330">
        <v>170535455</v>
      </c>
      <c r="T125" s="332" t="s">
        <v>283</v>
      </c>
      <c r="U125" s="424">
        <v>1</v>
      </c>
      <c r="V125" s="330" t="s">
        <v>12</v>
      </c>
      <c r="W125" s="30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</row>
    <row r="126" spans="2:50" ht="12.75" x14ac:dyDescent="0.2">
      <c r="B126" s="154" t="s">
        <v>287</v>
      </c>
      <c r="C126" s="587">
        <v>45763</v>
      </c>
      <c r="D126" s="587"/>
      <c r="E126" s="588"/>
      <c r="F126" s="26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32">
        <v>125</v>
      </c>
      <c r="R126" s="329" t="s">
        <v>288</v>
      </c>
      <c r="S126" s="330">
        <v>169845485</v>
      </c>
      <c r="T126" s="332" t="s">
        <v>283</v>
      </c>
      <c r="U126" s="424">
        <v>1</v>
      </c>
      <c r="V126" s="330" t="s">
        <v>3</v>
      </c>
      <c r="W126" s="30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</row>
    <row r="127" spans="2:50" ht="12.75" x14ac:dyDescent="0.2">
      <c r="B127" s="154" t="s">
        <v>289</v>
      </c>
      <c r="C127" s="589" t="s">
        <v>290</v>
      </c>
      <c r="D127" s="589"/>
      <c r="E127" s="590"/>
      <c r="F127" s="26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32">
        <v>126</v>
      </c>
      <c r="R127" s="329" t="s">
        <v>291</v>
      </c>
      <c r="S127" s="330">
        <v>170759250</v>
      </c>
      <c r="T127" s="332" t="s">
        <v>292</v>
      </c>
      <c r="U127" s="424">
        <v>0.96926000000000001</v>
      </c>
      <c r="V127" s="330" t="s">
        <v>12</v>
      </c>
      <c r="W127" s="30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</row>
    <row r="128" spans="2:50" ht="15.75" customHeight="1" x14ac:dyDescent="0.2">
      <c r="B128" s="200" t="s">
        <v>293</v>
      </c>
      <c r="C128" s="577" t="s">
        <v>294</v>
      </c>
      <c r="D128" s="577"/>
      <c r="E128" s="578"/>
      <c r="F128" s="26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32">
        <v>127</v>
      </c>
      <c r="R128" s="329" t="s">
        <v>295</v>
      </c>
      <c r="S128" s="330">
        <v>170639781</v>
      </c>
      <c r="T128" s="332" t="s">
        <v>292</v>
      </c>
      <c r="U128" s="424">
        <v>1</v>
      </c>
      <c r="V128" s="330" t="s">
        <v>3</v>
      </c>
      <c r="W128" s="30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</row>
    <row r="129" spans="2:51" ht="24" x14ac:dyDescent="0.2">
      <c r="B129" s="201" t="s">
        <v>296</v>
      </c>
      <c r="C129" s="579"/>
      <c r="D129" s="579"/>
      <c r="E129" s="580"/>
      <c r="F129" s="26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32">
        <v>128</v>
      </c>
      <c r="R129" s="329" t="s">
        <v>297</v>
      </c>
      <c r="S129" s="330">
        <v>170609076</v>
      </c>
      <c r="T129" s="332" t="s">
        <v>292</v>
      </c>
      <c r="U129" s="424">
        <v>1</v>
      </c>
      <c r="V129" s="330" t="s">
        <v>72</v>
      </c>
      <c r="W129" s="30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</row>
    <row r="130" spans="2:51" ht="13.5" thickBot="1" x14ac:dyDescent="0.25">
      <c r="B130" s="202"/>
      <c r="C130" s="203"/>
      <c r="D130" s="203"/>
      <c r="E130" s="204"/>
      <c r="F130" s="26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32">
        <v>129</v>
      </c>
      <c r="R130" s="329" t="s">
        <v>298</v>
      </c>
      <c r="S130" s="330">
        <v>271278580</v>
      </c>
      <c r="T130" s="332" t="s">
        <v>299</v>
      </c>
      <c r="U130" s="424">
        <v>1</v>
      </c>
      <c r="V130" s="330" t="s">
        <v>7</v>
      </c>
      <c r="W130" s="30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</row>
    <row r="131" spans="2:51" ht="12.75" x14ac:dyDescent="0.2">
      <c r="F131" s="26"/>
      <c r="G131" s="26"/>
      <c r="H131" s="30"/>
      <c r="I131" s="30"/>
      <c r="J131" s="30"/>
      <c r="K131" s="30"/>
      <c r="L131" s="30"/>
      <c r="M131" s="30"/>
      <c r="N131" s="30"/>
      <c r="O131" s="30"/>
      <c r="P131" s="30"/>
      <c r="Q131" s="332">
        <v>130</v>
      </c>
      <c r="R131" s="329" t="s">
        <v>300</v>
      </c>
      <c r="S131" s="330">
        <v>171444859</v>
      </c>
      <c r="T131" s="332" t="s">
        <v>299</v>
      </c>
      <c r="U131" s="424">
        <v>0.99139999999999995</v>
      </c>
      <c r="V131" s="330" t="s">
        <v>12</v>
      </c>
      <c r="W131" s="30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</row>
    <row r="132" spans="2:51" ht="12.75" x14ac:dyDescent="0.2">
      <c r="F132" s="26"/>
      <c r="G132" s="26"/>
      <c r="H132" s="30"/>
      <c r="I132" s="30"/>
      <c r="J132" s="30"/>
      <c r="K132" s="30"/>
      <c r="L132" s="30"/>
      <c r="M132" s="30"/>
      <c r="N132" s="30"/>
      <c r="O132" s="30"/>
      <c r="P132" s="30"/>
      <c r="Q132" s="332">
        <v>131</v>
      </c>
      <c r="R132" s="329" t="s">
        <v>301</v>
      </c>
      <c r="S132" s="330">
        <v>171265176</v>
      </c>
      <c r="T132" s="332" t="s">
        <v>299</v>
      </c>
      <c r="U132" s="424">
        <v>1</v>
      </c>
      <c r="V132" s="330" t="s">
        <v>3</v>
      </c>
      <c r="W132" s="30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</row>
    <row r="133" spans="2:51" ht="12.75" x14ac:dyDescent="0.2">
      <c r="F133" s="26"/>
      <c r="G133" s="26"/>
      <c r="H133" s="30"/>
      <c r="I133" s="30"/>
      <c r="J133" s="30"/>
      <c r="K133" s="30"/>
      <c r="L133" s="30"/>
      <c r="M133" s="30"/>
      <c r="N133" s="30"/>
      <c r="O133" s="30"/>
      <c r="P133" s="30"/>
      <c r="Q133" s="332">
        <v>132</v>
      </c>
      <c r="R133" s="329" t="s">
        <v>302</v>
      </c>
      <c r="S133" s="330">
        <v>172412113</v>
      </c>
      <c r="T133" s="332" t="s">
        <v>303</v>
      </c>
      <c r="U133" s="424">
        <v>1</v>
      </c>
      <c r="V133" s="330" t="s">
        <v>12</v>
      </c>
      <c r="W133" s="30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</row>
    <row r="134" spans="2:51" ht="12.75" x14ac:dyDescent="0.2">
      <c r="F134" s="26"/>
      <c r="G134" s="26"/>
      <c r="H134" s="26"/>
      <c r="I134" s="26"/>
      <c r="J134" s="26"/>
      <c r="K134" s="26"/>
      <c r="L134" s="30"/>
      <c r="M134" s="30"/>
      <c r="N134" s="30"/>
      <c r="O134" s="30"/>
      <c r="P134" s="30"/>
      <c r="Q134" s="332">
        <v>133</v>
      </c>
      <c r="R134" s="329" t="s">
        <v>304</v>
      </c>
      <c r="S134" s="330">
        <v>172380181</v>
      </c>
      <c r="T134" s="332" t="s">
        <v>303</v>
      </c>
      <c r="U134" s="424">
        <v>1</v>
      </c>
      <c r="V134" s="330" t="s">
        <v>3</v>
      </c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</row>
    <row r="135" spans="2:51" ht="12.75" x14ac:dyDescent="0.2"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332">
        <v>134</v>
      </c>
      <c r="R135" s="329" t="s">
        <v>305</v>
      </c>
      <c r="S135" s="330">
        <v>172247665</v>
      </c>
      <c r="T135" s="332" t="s">
        <v>303</v>
      </c>
      <c r="U135" s="424">
        <v>1</v>
      </c>
      <c r="V135" s="330" t="s">
        <v>7</v>
      </c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</row>
    <row r="136" spans="2:51" ht="12.75" x14ac:dyDescent="0.2"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332">
        <v>135</v>
      </c>
      <c r="R136" s="329" t="s">
        <v>306</v>
      </c>
      <c r="S136" s="330">
        <v>172208281</v>
      </c>
      <c r="T136" s="332" t="s">
        <v>303</v>
      </c>
      <c r="U136" s="424">
        <v>1</v>
      </c>
      <c r="V136" s="331" t="s">
        <v>5</v>
      </c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</row>
    <row r="137" spans="2:51" ht="12.75" x14ac:dyDescent="0.2">
      <c r="F137" s="26"/>
      <c r="G137" s="26"/>
      <c r="H137" s="30"/>
      <c r="I137" s="30"/>
      <c r="J137" s="30"/>
      <c r="K137" s="30"/>
      <c r="L137" s="26"/>
      <c r="M137" s="26"/>
      <c r="N137" s="26"/>
      <c r="O137" s="26"/>
      <c r="P137" s="26"/>
      <c r="Q137" s="332">
        <v>136</v>
      </c>
      <c r="R137" s="329" t="s">
        <v>307</v>
      </c>
      <c r="S137" s="330">
        <v>171668992</v>
      </c>
      <c r="T137" s="332" t="s">
        <v>308</v>
      </c>
      <c r="U137" s="424">
        <v>1</v>
      </c>
      <c r="V137" s="330" t="s">
        <v>30</v>
      </c>
      <c r="W137" s="30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</row>
    <row r="138" spans="2:51" ht="12.75" x14ac:dyDescent="0.2">
      <c r="F138" s="26"/>
      <c r="G138" s="26"/>
      <c r="H138" s="30"/>
      <c r="I138" s="30"/>
      <c r="J138" s="30"/>
      <c r="K138" s="30"/>
      <c r="L138" s="30"/>
      <c r="M138" s="30"/>
      <c r="N138" s="30"/>
      <c r="O138" s="30"/>
      <c r="P138" s="30"/>
      <c r="Q138" s="332">
        <v>137</v>
      </c>
      <c r="R138" s="329" t="s">
        <v>309</v>
      </c>
      <c r="S138" s="330">
        <v>173741535</v>
      </c>
      <c r="T138" s="332" t="s">
        <v>310</v>
      </c>
      <c r="U138" s="424">
        <v>1</v>
      </c>
      <c r="V138" s="330" t="s">
        <v>3</v>
      </c>
      <c r="W138" s="30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</row>
    <row r="139" spans="2:51" ht="12.75" x14ac:dyDescent="0.2">
      <c r="F139" s="26"/>
      <c r="G139" s="26"/>
      <c r="H139" s="30"/>
      <c r="I139" s="30"/>
      <c r="J139" s="30"/>
      <c r="K139" s="30"/>
      <c r="L139" s="30"/>
      <c r="M139" s="30"/>
      <c r="N139" s="30"/>
      <c r="O139" s="30"/>
      <c r="P139" s="30"/>
      <c r="Q139" s="332">
        <v>138</v>
      </c>
      <c r="R139" s="329" t="s">
        <v>311</v>
      </c>
      <c r="S139" s="330">
        <v>173053453</v>
      </c>
      <c r="T139" s="332" t="s">
        <v>310</v>
      </c>
      <c r="U139" s="424">
        <v>1</v>
      </c>
      <c r="V139" s="330" t="s">
        <v>7</v>
      </c>
      <c r="W139" s="30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</row>
    <row r="140" spans="2:51" ht="63.75" x14ac:dyDescent="0.2">
      <c r="F140" s="26"/>
      <c r="G140" s="26"/>
      <c r="H140" s="30"/>
      <c r="I140" s="30"/>
      <c r="J140" s="30"/>
      <c r="K140" s="30"/>
      <c r="L140" s="30"/>
      <c r="M140" s="30"/>
      <c r="N140" s="30"/>
      <c r="O140" s="30"/>
      <c r="P140" s="30"/>
      <c r="Q140" s="332">
        <v>139</v>
      </c>
      <c r="R140" s="329" t="s">
        <v>312</v>
      </c>
      <c r="S140" s="330">
        <v>173000664</v>
      </c>
      <c r="T140" s="332" t="s">
        <v>310</v>
      </c>
      <c r="U140" s="424">
        <v>0.9083</v>
      </c>
      <c r="V140" s="338" t="s">
        <v>30</v>
      </c>
      <c r="W140" s="30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</row>
    <row r="141" spans="2:51" ht="12.75" x14ac:dyDescent="0.2">
      <c r="F141" s="26"/>
      <c r="G141" s="26"/>
      <c r="H141" s="30"/>
      <c r="I141" s="30"/>
      <c r="J141" s="30"/>
      <c r="K141" s="30"/>
      <c r="L141" s="30"/>
      <c r="M141" s="30"/>
      <c r="N141" s="30"/>
      <c r="O141" s="30"/>
      <c r="P141" s="30"/>
      <c r="Q141" s="332">
        <v>140</v>
      </c>
      <c r="R141" s="329" t="s">
        <v>313</v>
      </c>
      <c r="S141" s="330">
        <v>273889830</v>
      </c>
      <c r="T141" s="332" t="s">
        <v>314</v>
      </c>
      <c r="U141" s="424">
        <v>1</v>
      </c>
      <c r="V141" s="330" t="s">
        <v>12</v>
      </c>
      <c r="W141" s="30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</row>
    <row r="142" spans="2:51" ht="12.75" x14ac:dyDescent="0.2">
      <c r="F142" s="26"/>
      <c r="G142" s="26"/>
      <c r="H142" s="30"/>
      <c r="I142" s="30"/>
      <c r="J142" s="30"/>
      <c r="K142" s="30"/>
      <c r="L142" s="30"/>
      <c r="M142" s="30"/>
      <c r="N142" s="30"/>
      <c r="O142" s="30"/>
      <c r="P142" s="30"/>
      <c r="Q142" s="332">
        <v>141</v>
      </c>
      <c r="R142" s="329" t="s">
        <v>315</v>
      </c>
      <c r="S142" s="330">
        <v>173820527</v>
      </c>
      <c r="T142" s="332" t="s">
        <v>314</v>
      </c>
      <c r="U142" s="424">
        <v>1</v>
      </c>
      <c r="V142" s="330" t="s">
        <v>3</v>
      </c>
      <c r="W142" s="30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</row>
    <row r="143" spans="2:51" ht="12.75" x14ac:dyDescent="0.2">
      <c r="F143" s="26"/>
      <c r="G143" s="26"/>
      <c r="H143" s="30"/>
      <c r="I143" s="30"/>
      <c r="J143" s="30"/>
      <c r="K143" s="30"/>
      <c r="L143" s="30"/>
      <c r="M143" s="30"/>
      <c r="N143" s="30"/>
      <c r="O143" s="30"/>
      <c r="P143" s="30"/>
      <c r="Q143" s="332">
        <v>142</v>
      </c>
      <c r="R143" s="329" t="s">
        <v>316</v>
      </c>
      <c r="S143" s="330">
        <v>173935878</v>
      </c>
      <c r="T143" s="332" t="s">
        <v>314</v>
      </c>
      <c r="U143" s="424">
        <v>1</v>
      </c>
      <c r="V143" s="330" t="s">
        <v>7</v>
      </c>
      <c r="W143" s="30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</row>
    <row r="144" spans="2:51" ht="12.75" x14ac:dyDescent="0.2">
      <c r="F144" s="26"/>
      <c r="G144" s="26"/>
      <c r="H144" s="26"/>
      <c r="I144" s="26"/>
      <c r="J144" s="26"/>
      <c r="K144" s="26"/>
      <c r="L144" s="30"/>
      <c r="M144" s="30"/>
      <c r="N144" s="30"/>
      <c r="O144" s="30"/>
      <c r="P144" s="30"/>
      <c r="Q144" s="332">
        <v>143</v>
      </c>
      <c r="R144" s="329" t="s">
        <v>317</v>
      </c>
      <c r="S144" s="330">
        <v>174409393</v>
      </c>
      <c r="T144" s="332" t="s">
        <v>318</v>
      </c>
      <c r="U144" s="424">
        <v>1</v>
      </c>
      <c r="V144" s="330" t="s">
        <v>12</v>
      </c>
      <c r="W144" s="30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</row>
    <row r="145" spans="6:51" ht="12.75" x14ac:dyDescent="0.2"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332">
        <v>144</v>
      </c>
      <c r="R145" s="329" t="s">
        <v>319</v>
      </c>
      <c r="S145" s="330">
        <v>174264880</v>
      </c>
      <c r="T145" s="332" t="s">
        <v>318</v>
      </c>
      <c r="U145" s="424">
        <v>1</v>
      </c>
      <c r="V145" s="330" t="s">
        <v>3</v>
      </c>
      <c r="W145" s="30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</row>
    <row r="146" spans="6:51" ht="12.75" x14ac:dyDescent="0.2"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332">
        <v>145</v>
      </c>
      <c r="R146" s="329" t="s">
        <v>320</v>
      </c>
      <c r="S146" s="330">
        <v>174273897</v>
      </c>
      <c r="T146" s="332" t="s">
        <v>318</v>
      </c>
      <c r="U146" s="424">
        <v>1</v>
      </c>
      <c r="V146" s="330" t="s">
        <v>7</v>
      </c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</row>
    <row r="147" spans="6:51" ht="12.75" x14ac:dyDescent="0.2"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332">
        <v>146</v>
      </c>
      <c r="R147" s="329" t="s">
        <v>321</v>
      </c>
      <c r="S147" s="330">
        <v>174206197</v>
      </c>
      <c r="T147" s="332" t="s">
        <v>318</v>
      </c>
      <c r="U147" s="424">
        <v>1</v>
      </c>
      <c r="V147" s="330" t="s">
        <v>46</v>
      </c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</row>
    <row r="148" spans="6:51" ht="12.75" x14ac:dyDescent="0.2">
      <c r="F148" s="26"/>
      <c r="G148" s="26"/>
      <c r="H148" s="30"/>
      <c r="I148" s="30"/>
      <c r="J148" s="30"/>
      <c r="K148" s="30"/>
      <c r="L148" s="26"/>
      <c r="M148" s="26"/>
      <c r="N148" s="26"/>
      <c r="O148" s="26"/>
      <c r="P148" s="26"/>
      <c r="Q148" s="332">
        <v>147</v>
      </c>
      <c r="R148" s="329" t="s">
        <v>322</v>
      </c>
      <c r="S148" s="330">
        <v>174919318</v>
      </c>
      <c r="T148" s="332" t="s">
        <v>323</v>
      </c>
      <c r="U148" s="424">
        <v>1</v>
      </c>
      <c r="V148" s="330" t="s">
        <v>7</v>
      </c>
      <c r="W148" s="30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</row>
    <row r="149" spans="6:51" ht="12.75" x14ac:dyDescent="0.2">
      <c r="F149" s="26"/>
      <c r="G149" s="26"/>
      <c r="H149" s="30"/>
      <c r="I149" s="30"/>
      <c r="J149" s="30"/>
      <c r="K149" s="30"/>
      <c r="L149" s="30"/>
      <c r="M149" s="30"/>
      <c r="N149" s="30"/>
      <c r="O149" s="30"/>
      <c r="P149" s="30"/>
      <c r="Q149" s="332">
        <v>148</v>
      </c>
      <c r="R149" s="329" t="s">
        <v>324</v>
      </c>
      <c r="S149" s="330">
        <v>174992914</v>
      </c>
      <c r="T149" s="332" t="s">
        <v>323</v>
      </c>
      <c r="U149" s="424">
        <v>1</v>
      </c>
      <c r="V149" s="330" t="s">
        <v>30</v>
      </c>
      <c r="W149" s="30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</row>
    <row r="150" spans="6:51" ht="12.75" x14ac:dyDescent="0.2">
      <c r="F150" s="26"/>
      <c r="G150" s="26"/>
      <c r="H150" s="30"/>
      <c r="I150" s="30"/>
      <c r="J150" s="30"/>
      <c r="K150" s="30"/>
      <c r="L150" s="30"/>
      <c r="M150" s="30"/>
      <c r="N150" s="30"/>
      <c r="O150" s="30"/>
      <c r="P150" s="30"/>
      <c r="Q150" s="332">
        <v>149</v>
      </c>
      <c r="R150" s="329" t="s">
        <v>325</v>
      </c>
      <c r="S150" s="330">
        <v>174907725</v>
      </c>
      <c r="T150" s="332" t="s">
        <v>323</v>
      </c>
      <c r="U150" s="424">
        <v>1</v>
      </c>
      <c r="V150" s="330" t="s">
        <v>30</v>
      </c>
      <c r="W150" s="30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</row>
    <row r="151" spans="6:51" ht="12.75" x14ac:dyDescent="0.2">
      <c r="F151" s="26"/>
      <c r="G151" s="26"/>
      <c r="H151" s="30"/>
      <c r="I151" s="30"/>
      <c r="J151" s="30"/>
      <c r="K151" s="30"/>
      <c r="L151" s="30"/>
      <c r="M151" s="30"/>
      <c r="N151" s="30"/>
      <c r="O151" s="30"/>
      <c r="P151" s="30"/>
      <c r="Q151" s="332">
        <v>150</v>
      </c>
      <c r="R151" s="329" t="s">
        <v>326</v>
      </c>
      <c r="S151" s="330">
        <v>174976486</v>
      </c>
      <c r="T151" s="332" t="s">
        <v>323</v>
      </c>
      <c r="U151" s="424">
        <v>1</v>
      </c>
      <c r="V151" s="330" t="s">
        <v>12</v>
      </c>
      <c r="W151" s="30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</row>
    <row r="152" spans="6:51" ht="12.75" x14ac:dyDescent="0.2">
      <c r="F152" s="26"/>
      <c r="G152" s="26"/>
      <c r="H152" s="30"/>
      <c r="I152" s="30"/>
      <c r="J152" s="30"/>
      <c r="K152" s="30"/>
      <c r="L152" s="30"/>
      <c r="M152" s="30"/>
      <c r="N152" s="30"/>
      <c r="O152" s="30"/>
      <c r="P152" s="30"/>
      <c r="Q152" s="332">
        <v>151</v>
      </c>
      <c r="R152" s="329" t="s">
        <v>327</v>
      </c>
      <c r="S152" s="330">
        <v>144133366</v>
      </c>
      <c r="T152" s="332" t="s">
        <v>328</v>
      </c>
      <c r="U152" s="424">
        <v>1</v>
      </c>
      <c r="V152" s="330" t="s">
        <v>3</v>
      </c>
      <c r="W152" s="30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</row>
    <row r="153" spans="6:51" ht="12.75" x14ac:dyDescent="0.2">
      <c r="F153" s="26"/>
      <c r="G153" s="26"/>
      <c r="H153" s="30"/>
      <c r="I153" s="30"/>
      <c r="J153" s="30"/>
      <c r="K153" s="30"/>
      <c r="L153" s="30"/>
      <c r="M153" s="30"/>
      <c r="N153" s="30"/>
      <c r="O153" s="30"/>
      <c r="P153" s="30"/>
      <c r="Q153" s="332">
        <v>152</v>
      </c>
      <c r="R153" s="329" t="s">
        <v>329</v>
      </c>
      <c r="S153" s="330">
        <v>144127993</v>
      </c>
      <c r="T153" s="332" t="s">
        <v>328</v>
      </c>
      <c r="U153" s="424">
        <v>1</v>
      </c>
      <c r="V153" s="330" t="s">
        <v>7</v>
      </c>
      <c r="W153" s="30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</row>
    <row r="154" spans="6:51" ht="12.75" x14ac:dyDescent="0.2">
      <c r="F154" s="26"/>
      <c r="G154" s="26"/>
      <c r="H154" s="30"/>
      <c r="I154" s="30"/>
      <c r="J154" s="30"/>
      <c r="K154" s="30"/>
      <c r="L154" s="30"/>
      <c r="M154" s="30"/>
      <c r="N154" s="30"/>
      <c r="O154" s="30"/>
      <c r="P154" s="30"/>
      <c r="Q154" s="429">
        <v>153</v>
      </c>
      <c r="R154" s="429" t="s">
        <v>330</v>
      </c>
      <c r="S154" s="334">
        <v>245358580</v>
      </c>
      <c r="T154" s="332" t="s">
        <v>328</v>
      </c>
      <c r="U154" s="424">
        <v>0.95298799999999995</v>
      </c>
      <c r="V154" s="331" t="s">
        <v>12</v>
      </c>
      <c r="W154" s="30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</row>
    <row r="155" spans="6:51" ht="12.75" x14ac:dyDescent="0.2">
      <c r="F155" s="26"/>
      <c r="G155" s="26"/>
      <c r="H155" s="30"/>
      <c r="I155" s="30"/>
      <c r="J155" s="30"/>
      <c r="K155" s="30"/>
      <c r="L155" s="30"/>
      <c r="M155" s="30"/>
      <c r="N155" s="30"/>
      <c r="O155" s="30"/>
      <c r="P155" s="30"/>
      <c r="Q155" s="332">
        <v>154</v>
      </c>
      <c r="R155" s="329" t="s">
        <v>331</v>
      </c>
      <c r="S155" s="330">
        <v>144129510</v>
      </c>
      <c r="T155" s="332" t="s">
        <v>328</v>
      </c>
      <c r="U155" s="424">
        <v>1</v>
      </c>
      <c r="V155" s="331" t="s">
        <v>5</v>
      </c>
      <c r="W155" s="30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</row>
    <row r="156" spans="6:51" ht="12.75" x14ac:dyDescent="0.2">
      <c r="F156" s="26"/>
      <c r="G156" s="26"/>
      <c r="H156" s="30"/>
      <c r="I156" s="30"/>
      <c r="J156" s="30"/>
      <c r="K156" s="30"/>
      <c r="L156" s="30"/>
      <c r="M156" s="30"/>
      <c r="N156" s="30"/>
      <c r="O156" s="30"/>
      <c r="P156" s="30"/>
      <c r="Q156" s="332">
        <v>155</v>
      </c>
      <c r="R156" s="329" t="s">
        <v>332</v>
      </c>
      <c r="S156" s="330">
        <v>145827646</v>
      </c>
      <c r="T156" s="332" t="s">
        <v>328</v>
      </c>
      <c r="U156" s="424">
        <v>1</v>
      </c>
      <c r="V156" s="330" t="s">
        <v>46</v>
      </c>
      <c r="W156" s="30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</row>
    <row r="157" spans="6:51" ht="12.75" x14ac:dyDescent="0.2">
      <c r="F157" s="26"/>
      <c r="G157" s="26"/>
      <c r="H157" s="30"/>
      <c r="I157" s="30"/>
      <c r="J157" s="30"/>
      <c r="K157" s="30"/>
      <c r="L157" s="30"/>
      <c r="M157" s="30"/>
      <c r="N157" s="30"/>
      <c r="O157" s="30"/>
      <c r="P157" s="30"/>
      <c r="Q157" s="332">
        <v>156</v>
      </c>
      <c r="R157" s="329" t="s">
        <v>333</v>
      </c>
      <c r="S157" s="330">
        <v>145907544</v>
      </c>
      <c r="T157" s="332" t="s">
        <v>328</v>
      </c>
      <c r="U157" s="425" t="s">
        <v>22</v>
      </c>
      <c r="V157" s="330" t="s">
        <v>46</v>
      </c>
      <c r="W157" s="30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</row>
    <row r="158" spans="6:51" ht="12.75" x14ac:dyDescent="0.2">
      <c r="F158" s="26"/>
      <c r="G158" s="26"/>
      <c r="H158" s="30"/>
      <c r="I158" s="30"/>
      <c r="J158" s="30"/>
      <c r="K158" s="30"/>
      <c r="L158" s="30"/>
      <c r="M158" s="30"/>
      <c r="N158" s="30"/>
      <c r="O158" s="30"/>
      <c r="P158" s="30"/>
      <c r="Q158" s="332">
        <v>157</v>
      </c>
      <c r="R158" s="329" t="s">
        <v>334</v>
      </c>
      <c r="S158" s="330">
        <v>175606358</v>
      </c>
      <c r="T158" s="332" t="s">
        <v>335</v>
      </c>
      <c r="U158" s="424">
        <v>1</v>
      </c>
      <c r="V158" s="339" t="s">
        <v>30</v>
      </c>
      <c r="W158" s="30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</row>
    <row r="159" spans="6:51" ht="12.75" x14ac:dyDescent="0.2">
      <c r="F159" s="26"/>
      <c r="G159" s="26"/>
      <c r="H159" s="30"/>
      <c r="I159" s="30"/>
      <c r="J159" s="30"/>
      <c r="K159" s="30"/>
      <c r="L159" s="30"/>
      <c r="M159" s="30"/>
      <c r="N159" s="30"/>
      <c r="O159" s="30"/>
      <c r="P159" s="30"/>
      <c r="Q159" s="332">
        <v>158</v>
      </c>
      <c r="R159" s="329" t="s">
        <v>336</v>
      </c>
      <c r="S159" s="330">
        <v>301507301</v>
      </c>
      <c r="T159" s="332" t="s">
        <v>335</v>
      </c>
      <c r="U159" s="424">
        <v>1</v>
      </c>
      <c r="V159" s="339" t="s">
        <v>3</v>
      </c>
      <c r="W159" s="30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</row>
    <row r="160" spans="6:51" ht="12.75" x14ac:dyDescent="0.2">
      <c r="F160" s="26"/>
      <c r="G160" s="26"/>
      <c r="H160" s="30"/>
      <c r="I160" s="30"/>
      <c r="J160" s="30"/>
      <c r="K160" s="30"/>
      <c r="L160" s="30"/>
      <c r="M160" s="30"/>
      <c r="N160" s="30"/>
      <c r="O160" s="30"/>
      <c r="P160" s="30"/>
      <c r="Q160" s="332">
        <v>159</v>
      </c>
      <c r="R160" s="329" t="s">
        <v>337</v>
      </c>
      <c r="S160" s="330">
        <v>175700829</v>
      </c>
      <c r="T160" s="332" t="s">
        <v>335</v>
      </c>
      <c r="U160" s="424">
        <v>1</v>
      </c>
      <c r="V160" s="339" t="s">
        <v>7</v>
      </c>
      <c r="W160" s="30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</row>
    <row r="161" spans="6:51" ht="12.75" x14ac:dyDescent="0.2">
      <c r="F161" s="26"/>
      <c r="G161" s="26"/>
      <c r="H161" s="30"/>
      <c r="I161" s="30"/>
      <c r="J161" s="30"/>
      <c r="K161" s="30"/>
      <c r="L161" s="30"/>
      <c r="M161" s="30"/>
      <c r="N161" s="30"/>
      <c r="O161" s="30"/>
      <c r="P161" s="30"/>
      <c r="Q161" s="332">
        <v>160</v>
      </c>
      <c r="R161" s="329" t="s">
        <v>338</v>
      </c>
      <c r="S161" s="330">
        <v>176523470</v>
      </c>
      <c r="T161" s="332" t="s">
        <v>339</v>
      </c>
      <c r="U161" s="424">
        <v>1</v>
      </c>
      <c r="V161" s="330" t="s">
        <v>3</v>
      </c>
      <c r="W161" s="30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</row>
    <row r="162" spans="6:51" ht="12.75" x14ac:dyDescent="0.2">
      <c r="F162" s="26"/>
      <c r="G162" s="26"/>
      <c r="H162" s="30"/>
      <c r="I162" s="30"/>
      <c r="J162" s="30"/>
      <c r="K162" s="30"/>
      <c r="L162" s="30"/>
      <c r="M162" s="30"/>
      <c r="N162" s="30"/>
      <c r="O162" s="30"/>
      <c r="P162" s="30"/>
      <c r="Q162" s="332">
        <v>161</v>
      </c>
      <c r="R162" s="329" t="s">
        <v>340</v>
      </c>
      <c r="S162" s="330">
        <v>176502533</v>
      </c>
      <c r="T162" s="332" t="s">
        <v>339</v>
      </c>
      <c r="U162" s="424">
        <v>1</v>
      </c>
      <c r="V162" s="330" t="s">
        <v>12</v>
      </c>
      <c r="W162" s="30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</row>
    <row r="163" spans="6:51" ht="12.75" x14ac:dyDescent="0.2">
      <c r="F163" s="26"/>
      <c r="G163" s="26"/>
      <c r="H163" s="30"/>
      <c r="I163" s="30"/>
      <c r="J163" s="30"/>
      <c r="K163" s="30"/>
      <c r="L163" s="30"/>
      <c r="M163" s="30"/>
      <c r="N163" s="30"/>
      <c r="O163" s="30"/>
      <c r="P163" s="30"/>
      <c r="Q163" s="332">
        <v>162</v>
      </c>
      <c r="R163" s="329" t="s">
        <v>341</v>
      </c>
      <c r="S163" s="330">
        <v>176523132</v>
      </c>
      <c r="T163" s="332" t="s">
        <v>339</v>
      </c>
      <c r="U163" s="424">
        <v>1</v>
      </c>
      <c r="V163" s="330" t="s">
        <v>7</v>
      </c>
      <c r="W163" s="30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</row>
    <row r="164" spans="6:51" ht="12.75" x14ac:dyDescent="0.2">
      <c r="F164" s="26"/>
      <c r="G164" s="26"/>
      <c r="H164" s="30"/>
      <c r="I164" s="30"/>
      <c r="J164" s="30"/>
      <c r="K164" s="30"/>
      <c r="L164" s="30"/>
      <c r="M164" s="30"/>
      <c r="N164" s="30"/>
      <c r="O164" s="30"/>
      <c r="P164" s="30"/>
      <c r="Q164" s="332">
        <v>163</v>
      </c>
      <c r="R164" s="329" t="s">
        <v>342</v>
      </c>
      <c r="S164" s="330">
        <v>176633027</v>
      </c>
      <c r="T164" s="332" t="s">
        <v>339</v>
      </c>
      <c r="U164" s="424">
        <v>1</v>
      </c>
      <c r="V164" s="330" t="s">
        <v>46</v>
      </c>
      <c r="W164" s="30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</row>
    <row r="165" spans="6:51" ht="12.75" x14ac:dyDescent="0.2">
      <c r="F165" s="26"/>
      <c r="G165" s="26"/>
      <c r="H165" s="30"/>
      <c r="I165" s="30"/>
      <c r="J165" s="30"/>
      <c r="K165" s="30"/>
      <c r="L165" s="30"/>
      <c r="M165" s="30"/>
      <c r="N165" s="30"/>
      <c r="O165" s="30"/>
      <c r="P165" s="30"/>
      <c r="Q165" s="332">
        <v>164</v>
      </c>
      <c r="R165" s="329" t="s">
        <v>343</v>
      </c>
      <c r="S165" s="330">
        <v>177217875</v>
      </c>
      <c r="T165" s="332" t="s">
        <v>344</v>
      </c>
      <c r="U165" s="424">
        <v>0.99909999999999999</v>
      </c>
      <c r="V165" s="330" t="s">
        <v>12</v>
      </c>
      <c r="W165" s="30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</row>
    <row r="166" spans="6:51" ht="12.75" x14ac:dyDescent="0.2">
      <c r="F166" s="26"/>
      <c r="G166" s="26"/>
      <c r="H166" s="30"/>
      <c r="I166" s="30"/>
      <c r="J166" s="30"/>
      <c r="K166" s="30"/>
      <c r="L166" s="30"/>
      <c r="M166" s="30"/>
      <c r="N166" s="30"/>
      <c r="O166" s="30"/>
      <c r="P166" s="30"/>
      <c r="Q166" s="332">
        <v>165</v>
      </c>
      <c r="R166" s="329" t="s">
        <v>345</v>
      </c>
      <c r="S166" s="330">
        <v>177059215</v>
      </c>
      <c r="T166" s="332" t="s">
        <v>344</v>
      </c>
      <c r="U166" s="424">
        <v>1</v>
      </c>
      <c r="V166" s="330" t="s">
        <v>3</v>
      </c>
      <c r="W166" s="30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</row>
    <row r="167" spans="6:51" ht="12.75" x14ac:dyDescent="0.2">
      <c r="F167" s="26"/>
      <c r="G167" s="26"/>
      <c r="H167" s="30"/>
      <c r="I167" s="30"/>
      <c r="J167" s="30"/>
      <c r="K167" s="30"/>
      <c r="L167" s="30"/>
      <c r="M167" s="30"/>
      <c r="N167" s="30"/>
      <c r="O167" s="30"/>
      <c r="P167" s="30"/>
      <c r="Q167" s="332">
        <v>166</v>
      </c>
      <c r="R167" s="329" t="s">
        <v>346</v>
      </c>
      <c r="S167" s="330">
        <v>277070440</v>
      </c>
      <c r="T167" s="332" t="s">
        <v>344</v>
      </c>
      <c r="U167" s="424">
        <v>1</v>
      </c>
      <c r="V167" s="330" t="s">
        <v>7</v>
      </c>
      <c r="W167" s="30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</row>
    <row r="168" spans="6:51" ht="12.75" x14ac:dyDescent="0.2">
      <c r="F168" s="26"/>
      <c r="G168" s="26"/>
      <c r="H168" s="30"/>
      <c r="I168" s="30"/>
      <c r="J168" s="30"/>
      <c r="K168" s="30"/>
      <c r="L168" s="30"/>
      <c r="M168" s="30"/>
      <c r="N168" s="30"/>
      <c r="O168" s="30"/>
      <c r="P168" s="30"/>
      <c r="Q168" s="332">
        <v>167</v>
      </c>
      <c r="R168" s="329" t="s">
        <v>347</v>
      </c>
      <c r="S168" s="330">
        <v>278312850</v>
      </c>
      <c r="T168" s="332" t="s">
        <v>348</v>
      </c>
      <c r="U168" s="424">
        <v>1</v>
      </c>
      <c r="V168" s="330" t="s">
        <v>12</v>
      </c>
      <c r="W168" s="30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</row>
    <row r="169" spans="6:51" ht="12.75" x14ac:dyDescent="0.2">
      <c r="F169" s="26"/>
      <c r="G169" s="26"/>
      <c r="H169" s="30"/>
      <c r="I169" s="30"/>
      <c r="J169" s="30"/>
      <c r="K169" s="30"/>
      <c r="L169" s="30"/>
      <c r="M169" s="30"/>
      <c r="N169" s="30"/>
      <c r="O169" s="30"/>
      <c r="P169" s="30"/>
      <c r="Q169" s="332">
        <v>168</v>
      </c>
      <c r="R169" s="329" t="s">
        <v>349</v>
      </c>
      <c r="S169" s="330">
        <v>178230181</v>
      </c>
      <c r="T169" s="332" t="s">
        <v>348</v>
      </c>
      <c r="U169" s="424">
        <v>1</v>
      </c>
      <c r="V169" s="330" t="s">
        <v>3</v>
      </c>
      <c r="W169" s="30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</row>
    <row r="170" spans="6:51" ht="12.75" x14ac:dyDescent="0.2">
      <c r="F170" s="26"/>
      <c r="G170" s="26"/>
      <c r="H170" s="30"/>
      <c r="I170" s="30"/>
      <c r="J170" s="30"/>
      <c r="K170" s="30"/>
      <c r="L170" s="30"/>
      <c r="M170" s="30"/>
      <c r="N170" s="30"/>
      <c r="O170" s="30"/>
      <c r="P170" s="30"/>
      <c r="Q170" s="332">
        <v>169</v>
      </c>
      <c r="R170" s="329" t="s">
        <v>350</v>
      </c>
      <c r="S170" s="330">
        <v>178243638</v>
      </c>
      <c r="T170" s="332" t="s">
        <v>348</v>
      </c>
      <c r="U170" s="424">
        <v>1</v>
      </c>
      <c r="V170" s="330" t="s">
        <v>46</v>
      </c>
      <c r="W170" s="30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</row>
    <row r="171" spans="6:51" ht="12.75" x14ac:dyDescent="0.2">
      <c r="F171" s="26"/>
      <c r="G171" s="26"/>
      <c r="H171" s="30"/>
      <c r="I171" s="30"/>
      <c r="J171" s="30"/>
      <c r="K171" s="30"/>
      <c r="L171" s="30"/>
      <c r="M171" s="30"/>
      <c r="N171" s="30"/>
      <c r="O171" s="30"/>
      <c r="P171" s="30"/>
      <c r="Q171" s="332">
        <v>170</v>
      </c>
      <c r="R171" s="329" t="s">
        <v>351</v>
      </c>
      <c r="S171" s="330">
        <v>178263320</v>
      </c>
      <c r="T171" s="332" t="s">
        <v>348</v>
      </c>
      <c r="U171" s="424">
        <v>1</v>
      </c>
      <c r="V171" s="330" t="s">
        <v>46</v>
      </c>
      <c r="W171" s="30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</row>
    <row r="172" spans="6:51" ht="12.75" x14ac:dyDescent="0.2">
      <c r="F172" s="26"/>
      <c r="G172" s="26"/>
      <c r="H172" s="30"/>
      <c r="I172" s="30"/>
      <c r="J172" s="30"/>
      <c r="K172" s="30"/>
      <c r="L172" s="30"/>
      <c r="M172" s="30"/>
      <c r="N172" s="30"/>
      <c r="O172" s="30"/>
      <c r="P172" s="30"/>
      <c r="Q172" s="332">
        <v>171</v>
      </c>
      <c r="R172" s="329" t="s">
        <v>352</v>
      </c>
      <c r="S172" s="330">
        <v>178242493</v>
      </c>
      <c r="T172" s="332" t="s">
        <v>348</v>
      </c>
      <c r="U172" s="424">
        <v>1</v>
      </c>
      <c r="V172" s="330" t="s">
        <v>7</v>
      </c>
      <c r="W172" s="30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</row>
    <row r="173" spans="6:51" ht="12.75" x14ac:dyDescent="0.2">
      <c r="F173" s="26"/>
      <c r="G173" s="26"/>
      <c r="H173" s="30"/>
      <c r="I173" s="30"/>
      <c r="J173" s="30"/>
      <c r="K173" s="30"/>
      <c r="L173" s="30"/>
      <c r="M173" s="30"/>
      <c r="N173" s="30"/>
      <c r="O173" s="30"/>
      <c r="P173" s="30"/>
      <c r="Q173" s="332">
        <v>172</v>
      </c>
      <c r="R173" s="329" t="s">
        <v>353</v>
      </c>
      <c r="S173" s="330">
        <v>178602952</v>
      </c>
      <c r="T173" s="332" t="s">
        <v>354</v>
      </c>
      <c r="U173" s="424">
        <v>1</v>
      </c>
      <c r="V173" s="331" t="s">
        <v>5</v>
      </c>
      <c r="W173" s="30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</row>
    <row r="174" spans="6:51" ht="12.75" x14ac:dyDescent="0.2">
      <c r="F174" s="26"/>
      <c r="G174" s="26"/>
      <c r="H174" s="30"/>
      <c r="I174" s="30"/>
      <c r="J174" s="30"/>
      <c r="K174" s="30"/>
      <c r="L174" s="30"/>
      <c r="M174" s="30"/>
      <c r="N174" s="30"/>
      <c r="O174" s="30"/>
      <c r="P174" s="30"/>
      <c r="Q174" s="332">
        <v>173</v>
      </c>
      <c r="R174" s="329" t="s">
        <v>355</v>
      </c>
      <c r="S174" s="330">
        <v>178997346</v>
      </c>
      <c r="T174" s="332" t="s">
        <v>354</v>
      </c>
      <c r="U174" s="425" t="s">
        <v>22</v>
      </c>
      <c r="V174" s="330" t="s">
        <v>46</v>
      </c>
      <c r="W174" s="30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</row>
    <row r="175" spans="6:51" ht="12.75" x14ac:dyDescent="0.2">
      <c r="F175" s="26"/>
      <c r="G175" s="26"/>
      <c r="H175" s="30"/>
      <c r="I175" s="30"/>
      <c r="J175" s="30"/>
      <c r="K175" s="30"/>
      <c r="L175" s="30"/>
      <c r="M175" s="30"/>
      <c r="N175" s="30"/>
      <c r="O175" s="30"/>
      <c r="P175" s="30"/>
      <c r="Q175" s="332">
        <v>174</v>
      </c>
      <c r="R175" s="329" t="s">
        <v>356</v>
      </c>
      <c r="S175" s="330">
        <v>179286788</v>
      </c>
      <c r="T175" s="332" t="s">
        <v>357</v>
      </c>
      <c r="U175" s="424">
        <v>1</v>
      </c>
      <c r="V175" s="330" t="s">
        <v>7</v>
      </c>
      <c r="W175" s="30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</row>
    <row r="176" spans="6:51" ht="12.75" x14ac:dyDescent="0.2">
      <c r="F176" s="26"/>
      <c r="G176" s="26"/>
      <c r="H176" s="30"/>
      <c r="I176" s="30"/>
      <c r="J176" s="30"/>
      <c r="K176" s="30"/>
      <c r="L176" s="30"/>
      <c r="M176" s="30"/>
      <c r="N176" s="30"/>
      <c r="O176" s="30"/>
      <c r="P176" s="30"/>
      <c r="Q176" s="332">
        <v>175</v>
      </c>
      <c r="R176" s="329" t="s">
        <v>358</v>
      </c>
      <c r="S176" s="330">
        <v>179249836</v>
      </c>
      <c r="T176" s="332" t="s">
        <v>357</v>
      </c>
      <c r="U176" s="424">
        <v>1</v>
      </c>
      <c r="V176" s="330" t="s">
        <v>3</v>
      </c>
      <c r="W176" s="30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</row>
    <row r="177" spans="6:51" ht="12.75" x14ac:dyDescent="0.2">
      <c r="F177" s="26"/>
      <c r="G177" s="26"/>
      <c r="H177" s="26"/>
      <c r="I177" s="26"/>
      <c r="J177" s="26"/>
      <c r="K177" s="30"/>
      <c r="L177" s="30"/>
      <c r="M177" s="30"/>
      <c r="N177" s="30"/>
      <c r="O177" s="30"/>
      <c r="P177" s="30"/>
      <c r="Q177" s="332">
        <v>176</v>
      </c>
      <c r="R177" s="329" t="s">
        <v>359</v>
      </c>
      <c r="S177" s="330">
        <v>179478621</v>
      </c>
      <c r="T177" s="332" t="s">
        <v>357</v>
      </c>
      <c r="U177" s="424">
        <v>0.99990000000000001</v>
      </c>
      <c r="V177" s="330" t="s">
        <v>12</v>
      </c>
      <c r="W177" s="30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</row>
    <row r="178" spans="6:51" ht="12.75" x14ac:dyDescent="0.2">
      <c r="F178" s="26"/>
      <c r="G178" s="26"/>
      <c r="H178" s="26"/>
      <c r="I178" s="26"/>
      <c r="J178" s="26"/>
      <c r="K178" s="30"/>
      <c r="L178" s="30"/>
      <c r="M178" s="30"/>
      <c r="N178" s="30"/>
      <c r="O178" s="30"/>
      <c r="P178" s="30"/>
      <c r="Q178" s="332">
        <v>177</v>
      </c>
      <c r="R178" s="329" t="s">
        <v>360</v>
      </c>
      <c r="S178" s="330">
        <v>179340620</v>
      </c>
      <c r="T178" s="332" t="s">
        <v>357</v>
      </c>
      <c r="U178" s="424">
        <v>0.56140000000000001</v>
      </c>
      <c r="V178" s="331" t="s">
        <v>5</v>
      </c>
      <c r="W178" s="30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</row>
    <row r="179" spans="6:51" ht="12.75" x14ac:dyDescent="0.2">
      <c r="F179" s="26"/>
      <c r="G179" s="26"/>
      <c r="H179" s="26"/>
      <c r="I179" s="26"/>
      <c r="J179" s="26"/>
      <c r="K179" s="30"/>
      <c r="L179" s="30"/>
      <c r="M179" s="30"/>
      <c r="N179" s="30"/>
      <c r="O179" s="30"/>
      <c r="P179" s="30"/>
      <c r="Q179" s="429">
        <v>178</v>
      </c>
      <c r="R179" s="429" t="s">
        <v>361</v>
      </c>
      <c r="S179" s="334">
        <v>179901854</v>
      </c>
      <c r="T179" s="332" t="s">
        <v>357</v>
      </c>
      <c r="U179" s="424">
        <v>0.39090000000000003</v>
      </c>
      <c r="V179" s="331" t="s">
        <v>17</v>
      </c>
      <c r="W179" s="30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</row>
    <row r="180" spans="6:51" ht="12.75" x14ac:dyDescent="0.2">
      <c r="F180" s="26"/>
      <c r="G180" s="26"/>
      <c r="H180" s="26"/>
      <c r="I180" s="26"/>
      <c r="J180" s="26"/>
      <c r="K180" s="30"/>
      <c r="L180" s="30"/>
      <c r="M180" s="30"/>
      <c r="N180" s="30"/>
      <c r="O180" s="30"/>
      <c r="P180" s="30"/>
      <c r="Q180" s="332">
        <v>179</v>
      </c>
      <c r="R180" s="329" t="s">
        <v>362</v>
      </c>
      <c r="S180" s="330">
        <v>180193231</v>
      </c>
      <c r="T180" s="332" t="s">
        <v>363</v>
      </c>
      <c r="U180" s="424">
        <v>1</v>
      </c>
      <c r="V180" s="330" t="s">
        <v>7</v>
      </c>
      <c r="W180" s="30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</row>
    <row r="181" spans="6:51" ht="12.75" x14ac:dyDescent="0.2">
      <c r="F181" s="26"/>
      <c r="G181" s="26"/>
      <c r="H181" s="26"/>
      <c r="I181" s="26"/>
      <c r="J181" s="26"/>
      <c r="K181" s="30"/>
      <c r="L181" s="30"/>
      <c r="M181" s="30"/>
      <c r="N181" s="30"/>
      <c r="O181" s="30"/>
      <c r="P181" s="30"/>
      <c r="Q181" s="332">
        <v>180</v>
      </c>
      <c r="R181" s="329" t="s">
        <v>364</v>
      </c>
      <c r="S181" s="330">
        <v>180153137</v>
      </c>
      <c r="T181" s="332" t="s">
        <v>363</v>
      </c>
      <c r="U181" s="424">
        <v>1</v>
      </c>
      <c r="V181" s="330" t="s">
        <v>3</v>
      </c>
      <c r="W181" s="30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</row>
    <row r="182" spans="6:51" ht="12.75" x14ac:dyDescent="0.2">
      <c r="F182" s="26"/>
      <c r="G182" s="26"/>
      <c r="H182" s="26"/>
      <c r="I182" s="26"/>
      <c r="J182" s="26"/>
      <c r="K182" s="30"/>
      <c r="L182" s="30"/>
      <c r="M182" s="30"/>
      <c r="N182" s="30"/>
      <c r="O182" s="30"/>
      <c r="P182" s="30"/>
      <c r="Q182" s="332">
        <v>181</v>
      </c>
      <c r="R182" s="329" t="s">
        <v>365</v>
      </c>
      <c r="S182" s="330">
        <v>180373788</v>
      </c>
      <c r="T182" s="332" t="s">
        <v>363</v>
      </c>
      <c r="U182" s="424">
        <v>0.99980000000000002</v>
      </c>
      <c r="V182" s="330" t="s">
        <v>12</v>
      </c>
      <c r="W182" s="30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</row>
    <row r="183" spans="6:51" ht="12.75" x14ac:dyDescent="0.2">
      <c r="F183" s="26"/>
      <c r="G183" s="26"/>
      <c r="H183" s="26"/>
      <c r="I183" s="26"/>
      <c r="J183" s="26"/>
      <c r="K183" s="30"/>
      <c r="L183" s="30"/>
      <c r="M183" s="30"/>
      <c r="N183" s="30"/>
      <c r="O183" s="30"/>
      <c r="P183" s="30"/>
      <c r="Q183" s="332">
        <v>182</v>
      </c>
      <c r="R183" s="329" t="s">
        <v>366</v>
      </c>
      <c r="S183" s="330">
        <v>180102018</v>
      </c>
      <c r="T183" s="332" t="s">
        <v>363</v>
      </c>
      <c r="U183" s="425" t="s">
        <v>22</v>
      </c>
      <c r="V183" s="330" t="s">
        <v>30</v>
      </c>
      <c r="W183" s="30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</row>
    <row r="184" spans="6:51" ht="12.75" x14ac:dyDescent="0.2">
      <c r="F184" s="26"/>
      <c r="G184" s="26"/>
      <c r="H184" s="26"/>
      <c r="I184" s="26"/>
      <c r="J184" s="26"/>
      <c r="K184" s="30"/>
      <c r="L184" s="30"/>
      <c r="M184" s="30"/>
      <c r="N184" s="30"/>
      <c r="O184" s="30"/>
      <c r="P184" s="30"/>
      <c r="Q184" s="332">
        <v>183</v>
      </c>
      <c r="R184" s="329" t="s">
        <v>367</v>
      </c>
      <c r="S184" s="330">
        <v>281523640</v>
      </c>
      <c r="T184" s="332" t="s">
        <v>368</v>
      </c>
      <c r="U184" s="424">
        <v>1</v>
      </c>
      <c r="V184" s="330" t="s">
        <v>3</v>
      </c>
      <c r="W184" s="30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</row>
    <row r="185" spans="6:51" ht="12.75" x14ac:dyDescent="0.2">
      <c r="F185" s="26"/>
      <c r="G185" s="26"/>
      <c r="H185" s="26"/>
      <c r="I185" s="26"/>
      <c r="J185" s="26"/>
      <c r="K185" s="30"/>
      <c r="L185" s="30"/>
      <c r="M185" s="30"/>
      <c r="N185" s="30"/>
      <c r="O185" s="30"/>
      <c r="P185" s="30"/>
      <c r="Q185" s="332">
        <v>184</v>
      </c>
      <c r="R185" s="329" t="s">
        <v>369</v>
      </c>
      <c r="S185" s="330">
        <v>181522014</v>
      </c>
      <c r="T185" s="332" t="s">
        <v>368</v>
      </c>
      <c r="U185" s="424">
        <v>1</v>
      </c>
      <c r="V185" s="330" t="s">
        <v>30</v>
      </c>
      <c r="W185" s="30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</row>
    <row r="186" spans="6:51" ht="12.75" x14ac:dyDescent="0.2">
      <c r="F186" s="26"/>
      <c r="G186" s="26"/>
      <c r="H186" s="26"/>
      <c r="I186" s="26"/>
      <c r="J186" s="26"/>
      <c r="K186" s="30"/>
      <c r="L186" s="30"/>
      <c r="M186" s="30"/>
      <c r="N186" s="30"/>
      <c r="O186" s="30"/>
      <c r="P186" s="30"/>
      <c r="Q186" s="332">
        <v>185</v>
      </c>
      <c r="R186" s="329" t="s">
        <v>370</v>
      </c>
      <c r="S186" s="330">
        <v>182770817</v>
      </c>
      <c r="T186" s="332" t="s">
        <v>371</v>
      </c>
      <c r="U186" s="424">
        <v>1</v>
      </c>
      <c r="V186" s="330" t="s">
        <v>7</v>
      </c>
      <c r="W186" s="30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</row>
    <row r="187" spans="6:51" ht="12.75" x14ac:dyDescent="0.2">
      <c r="F187" s="26"/>
      <c r="G187" s="26"/>
      <c r="H187" s="26"/>
      <c r="I187" s="26"/>
      <c r="J187" s="26"/>
      <c r="K187" s="30"/>
      <c r="L187" s="30"/>
      <c r="M187" s="30"/>
      <c r="N187" s="30"/>
      <c r="O187" s="30"/>
      <c r="P187" s="30"/>
      <c r="Q187" s="332">
        <v>186</v>
      </c>
      <c r="R187" s="329" t="s">
        <v>372</v>
      </c>
      <c r="S187" s="330">
        <v>182701785</v>
      </c>
      <c r="T187" s="332" t="s">
        <v>371</v>
      </c>
      <c r="U187" s="424">
        <v>1</v>
      </c>
      <c r="V187" s="330" t="s">
        <v>72</v>
      </c>
      <c r="W187" s="30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</row>
    <row r="188" spans="6:51" ht="12.75" x14ac:dyDescent="0.2">
      <c r="F188" s="26"/>
      <c r="G188" s="26"/>
      <c r="H188" s="26"/>
      <c r="I188" s="26"/>
      <c r="J188" s="26"/>
      <c r="K188" s="30"/>
      <c r="L188" s="30"/>
      <c r="M188" s="30"/>
      <c r="N188" s="30"/>
      <c r="O188" s="30"/>
      <c r="P188" s="30"/>
      <c r="Q188" s="332">
        <v>187</v>
      </c>
      <c r="R188" s="329" t="s">
        <v>373</v>
      </c>
      <c r="S188" s="330">
        <v>182714850</v>
      </c>
      <c r="T188" s="332" t="s">
        <v>371</v>
      </c>
      <c r="U188" s="424">
        <v>0.99980000000000002</v>
      </c>
      <c r="V188" s="330" t="s">
        <v>12</v>
      </c>
      <c r="W188" s="30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</row>
    <row r="189" spans="6:51" ht="12.75" x14ac:dyDescent="0.2">
      <c r="F189" s="26"/>
      <c r="G189" s="26"/>
      <c r="H189" s="26"/>
      <c r="I189" s="26"/>
      <c r="J189" s="26"/>
      <c r="K189" s="30"/>
      <c r="L189" s="30"/>
      <c r="M189" s="30"/>
      <c r="N189" s="30"/>
      <c r="O189" s="30"/>
      <c r="P189" s="30"/>
      <c r="Q189" s="332">
        <v>188</v>
      </c>
      <c r="R189" s="329" t="s">
        <v>374</v>
      </c>
      <c r="S189" s="330">
        <v>182743364</v>
      </c>
      <c r="T189" s="332" t="s">
        <v>371</v>
      </c>
      <c r="U189" s="424">
        <v>1</v>
      </c>
      <c r="V189" s="330" t="s">
        <v>3</v>
      </c>
      <c r="W189" s="30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</row>
    <row r="190" spans="6:51" ht="12.75" x14ac:dyDescent="0.2">
      <c r="F190" s="26"/>
      <c r="G190" s="26"/>
      <c r="H190" s="26"/>
      <c r="I190" s="26"/>
      <c r="J190" s="26"/>
      <c r="K190" s="30"/>
      <c r="L190" s="30"/>
      <c r="M190" s="30"/>
      <c r="N190" s="30"/>
      <c r="O190" s="30"/>
      <c r="P190" s="30"/>
      <c r="Q190" s="332">
        <v>189</v>
      </c>
      <c r="R190" s="329" t="s">
        <v>375</v>
      </c>
      <c r="S190" s="330">
        <v>183843314</v>
      </c>
      <c r="T190" s="332" t="s">
        <v>376</v>
      </c>
      <c r="U190" s="424">
        <v>0.99565000000000003</v>
      </c>
      <c r="V190" s="330" t="s">
        <v>12</v>
      </c>
      <c r="W190" s="30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</row>
    <row r="191" spans="6:51" ht="12.75" x14ac:dyDescent="0.2">
      <c r="F191" s="26"/>
      <c r="G191" s="26"/>
      <c r="H191" s="26"/>
      <c r="I191" s="26"/>
      <c r="J191" s="26"/>
      <c r="K191" s="30"/>
      <c r="L191" s="30"/>
      <c r="M191" s="30"/>
      <c r="N191" s="30"/>
      <c r="O191" s="30"/>
      <c r="P191" s="30"/>
      <c r="Q191" s="332">
        <v>190</v>
      </c>
      <c r="R191" s="329" t="s">
        <v>377</v>
      </c>
      <c r="S191" s="330">
        <v>183633981</v>
      </c>
      <c r="T191" s="332" t="s">
        <v>376</v>
      </c>
      <c r="U191" s="424">
        <v>1</v>
      </c>
      <c r="V191" s="330" t="s">
        <v>3</v>
      </c>
      <c r="W191" s="30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</row>
    <row r="192" spans="6:51" ht="12.75" x14ac:dyDescent="0.2">
      <c r="F192" s="26"/>
      <c r="G192" s="26"/>
      <c r="H192" s="26"/>
      <c r="I192" s="26"/>
      <c r="J192" s="26"/>
      <c r="K192" s="30"/>
      <c r="L192" s="30"/>
      <c r="M192" s="30"/>
      <c r="N192" s="30"/>
      <c r="O192" s="30"/>
      <c r="P192" s="30"/>
      <c r="Q192" s="332">
        <v>191</v>
      </c>
      <c r="R192" s="329" t="s">
        <v>378</v>
      </c>
      <c r="S192" s="330">
        <v>183605327</v>
      </c>
      <c r="T192" s="332" t="s">
        <v>376</v>
      </c>
      <c r="U192" s="424">
        <v>1</v>
      </c>
      <c r="V192" s="330" t="s">
        <v>72</v>
      </c>
      <c r="W192" s="30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</row>
    <row r="193" spans="6:51" ht="12.75" x14ac:dyDescent="0.2">
      <c r="F193" s="26"/>
      <c r="G193" s="26"/>
      <c r="H193" s="26"/>
      <c r="I193" s="26"/>
      <c r="J193" s="26"/>
      <c r="K193" s="30"/>
      <c r="L193" s="30"/>
      <c r="M193" s="30"/>
      <c r="N193" s="30"/>
      <c r="O193" s="30"/>
      <c r="P193" s="30"/>
      <c r="Q193" s="332">
        <v>192</v>
      </c>
      <c r="R193" s="329" t="s">
        <v>379</v>
      </c>
      <c r="S193" s="330">
        <v>183606952</v>
      </c>
      <c r="T193" s="332" t="s">
        <v>376</v>
      </c>
      <c r="U193" s="424">
        <v>1</v>
      </c>
      <c r="V193" s="331" t="s">
        <v>5</v>
      </c>
      <c r="W193" s="30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</row>
    <row r="194" spans="6:51" ht="12.75" x14ac:dyDescent="0.2">
      <c r="F194" s="26"/>
      <c r="G194" s="26"/>
      <c r="H194" s="26"/>
      <c r="I194" s="26"/>
      <c r="J194" s="26"/>
      <c r="K194" s="30"/>
      <c r="L194" s="30"/>
      <c r="M194" s="30"/>
      <c r="N194" s="30"/>
      <c r="O194" s="30"/>
      <c r="P194" s="30"/>
      <c r="Q194" s="332">
        <v>193</v>
      </c>
      <c r="R194" s="329" t="s">
        <v>380</v>
      </c>
      <c r="S194" s="330">
        <v>283667080</v>
      </c>
      <c r="T194" s="332" t="s">
        <v>376</v>
      </c>
      <c r="U194" s="424">
        <v>1</v>
      </c>
      <c r="V194" s="330" t="s">
        <v>7</v>
      </c>
      <c r="W194" s="30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</row>
    <row r="195" spans="6:51" ht="12.75" x14ac:dyDescent="0.2">
      <c r="F195" s="26"/>
      <c r="G195" s="26"/>
      <c r="H195" s="26"/>
      <c r="I195" s="26"/>
      <c r="J195" s="26"/>
      <c r="K195" s="30"/>
      <c r="L195" s="30"/>
      <c r="M195" s="30"/>
      <c r="N195" s="30"/>
      <c r="O195" s="30"/>
      <c r="P195" s="30"/>
      <c r="Q195" s="429">
        <v>194</v>
      </c>
      <c r="R195" s="429" t="s">
        <v>381</v>
      </c>
      <c r="S195" s="334">
        <v>300083878</v>
      </c>
      <c r="T195" s="332" t="s">
        <v>376</v>
      </c>
      <c r="U195" s="424">
        <v>0.26946999999999999</v>
      </c>
      <c r="V195" s="331" t="s">
        <v>17</v>
      </c>
      <c r="W195" s="30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</row>
    <row r="196" spans="6:51" ht="12.75" x14ac:dyDescent="0.2">
      <c r="F196" s="26"/>
      <c r="G196" s="26"/>
      <c r="H196" s="26"/>
      <c r="I196" s="26"/>
      <c r="J196" s="26"/>
      <c r="K196" s="30"/>
      <c r="L196" s="30"/>
      <c r="M196" s="30"/>
      <c r="N196" s="30"/>
      <c r="O196" s="30"/>
      <c r="P196" s="30"/>
      <c r="Q196" s="428">
        <v>195</v>
      </c>
      <c r="R196" s="329" t="s">
        <v>382</v>
      </c>
      <c r="S196" s="330">
        <v>184552774</v>
      </c>
      <c r="T196" s="332" t="s">
        <v>383</v>
      </c>
      <c r="U196" s="424">
        <v>1</v>
      </c>
      <c r="V196" s="330" t="s">
        <v>46</v>
      </c>
      <c r="W196" s="30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</row>
    <row r="197" spans="6:51" ht="12.75" x14ac:dyDescent="0.2">
      <c r="F197" s="26"/>
      <c r="G197" s="26"/>
      <c r="H197" s="26"/>
      <c r="I197" s="26"/>
      <c r="J197" s="26"/>
      <c r="K197" s="30"/>
      <c r="L197" s="30"/>
      <c r="M197" s="30"/>
      <c r="N197" s="30"/>
      <c r="O197" s="30"/>
      <c r="P197" s="30"/>
      <c r="Q197" s="332">
        <v>196</v>
      </c>
      <c r="R197" s="329" t="s">
        <v>384</v>
      </c>
      <c r="S197" s="330">
        <v>184827583</v>
      </c>
      <c r="T197" s="332" t="s">
        <v>383</v>
      </c>
      <c r="U197" s="424">
        <v>0.99555400000000005</v>
      </c>
      <c r="V197" s="330" t="s">
        <v>12</v>
      </c>
      <c r="W197" s="30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</row>
    <row r="198" spans="6:51" ht="12.75" x14ac:dyDescent="0.2">
      <c r="F198" s="26"/>
      <c r="G198" s="26"/>
      <c r="H198" s="26"/>
      <c r="I198" s="26"/>
      <c r="J198" s="26"/>
      <c r="K198" s="30"/>
      <c r="L198" s="30"/>
      <c r="M198" s="30"/>
      <c r="N198" s="30"/>
      <c r="O198" s="30"/>
      <c r="P198" s="30"/>
      <c r="Q198" s="428">
        <v>197</v>
      </c>
      <c r="R198" s="329" t="s">
        <v>385</v>
      </c>
      <c r="S198" s="330">
        <v>184626819</v>
      </c>
      <c r="T198" s="332" t="s">
        <v>383</v>
      </c>
      <c r="U198" s="424">
        <v>1</v>
      </c>
      <c r="V198" s="330" t="s">
        <v>3</v>
      </c>
      <c r="W198" s="30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</row>
    <row r="199" spans="6:51" ht="12.75" x14ac:dyDescent="0.2">
      <c r="F199" s="26"/>
      <c r="G199" s="26"/>
      <c r="H199" s="26"/>
      <c r="I199" s="26"/>
      <c r="J199" s="26"/>
      <c r="K199" s="30"/>
      <c r="L199" s="30"/>
      <c r="M199" s="30"/>
      <c r="N199" s="30"/>
      <c r="O199" s="30"/>
      <c r="P199" s="30"/>
      <c r="Q199" s="332">
        <v>198</v>
      </c>
      <c r="R199" s="329" t="s">
        <v>386</v>
      </c>
      <c r="S199" s="330">
        <v>184536236</v>
      </c>
      <c r="T199" s="332" t="s">
        <v>383</v>
      </c>
      <c r="U199" s="424">
        <v>1</v>
      </c>
      <c r="V199" s="330" t="s">
        <v>7</v>
      </c>
      <c r="W199" s="30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</row>
    <row r="200" spans="6:51" ht="12.75" x14ac:dyDescent="0.2">
      <c r="F200" s="26"/>
      <c r="G200" s="26"/>
      <c r="H200" s="26"/>
      <c r="I200" s="26"/>
      <c r="J200" s="26"/>
      <c r="K200" s="30"/>
      <c r="L200" s="30"/>
      <c r="M200" s="30"/>
      <c r="N200" s="30"/>
      <c r="O200" s="30"/>
      <c r="P200" s="30"/>
      <c r="Q200" s="428">
        <v>199</v>
      </c>
      <c r="R200" s="329" t="s">
        <v>387</v>
      </c>
      <c r="S200" s="330">
        <v>185304657</v>
      </c>
      <c r="T200" s="332" t="s">
        <v>388</v>
      </c>
      <c r="U200" s="424">
        <v>0.99360000000000004</v>
      </c>
      <c r="V200" s="330" t="s">
        <v>3</v>
      </c>
      <c r="W200" s="30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</row>
    <row r="201" spans="6:51" ht="12.75" x14ac:dyDescent="0.2">
      <c r="F201" s="26"/>
      <c r="G201" s="26"/>
      <c r="H201" s="26"/>
      <c r="I201" s="26"/>
      <c r="J201" s="26"/>
      <c r="K201" s="30"/>
      <c r="L201" s="30"/>
      <c r="M201" s="30"/>
      <c r="N201" s="30"/>
      <c r="O201" s="30"/>
      <c r="P201" s="30"/>
      <c r="Q201" s="332">
        <v>200</v>
      </c>
      <c r="R201" s="329" t="s">
        <v>389</v>
      </c>
      <c r="S201" s="330">
        <v>185492166</v>
      </c>
      <c r="T201" s="332" t="s">
        <v>388</v>
      </c>
      <c r="U201" s="424">
        <v>0.99850000000000005</v>
      </c>
      <c r="V201" s="330" t="s">
        <v>12</v>
      </c>
      <c r="W201" s="30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</row>
    <row r="202" spans="6:51" ht="12.75" x14ac:dyDescent="0.2">
      <c r="F202" s="26"/>
      <c r="G202" s="26"/>
      <c r="H202" s="26"/>
      <c r="I202" s="26"/>
      <c r="J202" s="26"/>
      <c r="K202" s="30"/>
      <c r="L202" s="30"/>
      <c r="M202" s="30"/>
      <c r="N202" s="30"/>
      <c r="O202" s="30"/>
      <c r="P202" s="30"/>
      <c r="Q202" s="428">
        <v>201</v>
      </c>
      <c r="R202" s="329" t="s">
        <v>390</v>
      </c>
      <c r="S202" s="330">
        <v>185105324</v>
      </c>
      <c r="T202" s="332" t="s">
        <v>388</v>
      </c>
      <c r="U202" s="424">
        <v>1</v>
      </c>
      <c r="V202" s="331" t="s">
        <v>5</v>
      </c>
      <c r="W202" s="30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</row>
    <row r="203" spans="6:51" ht="12.75" x14ac:dyDescent="0.2">
      <c r="F203" s="26"/>
      <c r="G203" s="26"/>
      <c r="H203" s="26"/>
      <c r="I203" s="26"/>
      <c r="J203" s="26"/>
      <c r="K203" s="30"/>
      <c r="L203" s="30"/>
      <c r="M203" s="30"/>
      <c r="N203" s="30"/>
      <c r="O203" s="30"/>
      <c r="P203" s="30"/>
      <c r="Q203" s="332">
        <v>202</v>
      </c>
      <c r="R203" s="329" t="s">
        <v>391</v>
      </c>
      <c r="S203" s="330">
        <v>185179431</v>
      </c>
      <c r="T203" s="332" t="s">
        <v>388</v>
      </c>
      <c r="U203" s="424">
        <v>1</v>
      </c>
      <c r="V203" s="330" t="s">
        <v>72</v>
      </c>
      <c r="W203" s="30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</row>
    <row r="204" spans="6:51" ht="12.75" x14ac:dyDescent="0.2">
      <c r="F204" s="26"/>
      <c r="G204" s="26"/>
      <c r="H204" s="26"/>
      <c r="I204" s="26"/>
      <c r="J204" s="26"/>
      <c r="K204" s="30"/>
      <c r="L204" s="30"/>
      <c r="M204" s="30"/>
      <c r="N204" s="30"/>
      <c r="O204" s="30"/>
      <c r="P204" s="30"/>
      <c r="Q204" s="428">
        <v>203</v>
      </c>
      <c r="R204" s="329" t="s">
        <v>392</v>
      </c>
      <c r="S204" s="330">
        <v>185108391</v>
      </c>
      <c r="T204" s="332" t="s">
        <v>388</v>
      </c>
      <c r="U204" s="424">
        <v>1</v>
      </c>
      <c r="V204" s="340" t="s">
        <v>46</v>
      </c>
      <c r="W204" s="30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</row>
    <row r="205" spans="6:51" ht="12.75" x14ac:dyDescent="0.2">
      <c r="F205" s="26"/>
      <c r="G205" s="26"/>
      <c r="H205" s="26"/>
      <c r="I205" s="26"/>
      <c r="J205" s="26"/>
      <c r="K205" s="30"/>
      <c r="L205" s="30"/>
      <c r="M205" s="30"/>
      <c r="N205" s="30"/>
      <c r="O205" s="30"/>
      <c r="P205" s="30"/>
      <c r="Q205" s="332">
        <v>204</v>
      </c>
      <c r="R205" s="329" t="s">
        <v>393</v>
      </c>
      <c r="S205" s="330">
        <v>124135580</v>
      </c>
      <c r="T205" s="332" t="s">
        <v>48</v>
      </c>
      <c r="U205" s="426">
        <v>0.99770000000000003</v>
      </c>
      <c r="V205" s="340" t="s">
        <v>12</v>
      </c>
      <c r="W205" s="30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</row>
    <row r="206" spans="6:51" ht="12.75" x14ac:dyDescent="0.2">
      <c r="F206" s="26"/>
      <c r="G206" s="26"/>
      <c r="H206" s="26"/>
      <c r="I206" s="26"/>
      <c r="J206" s="26"/>
      <c r="K206" s="30"/>
      <c r="L206" s="30"/>
      <c r="M206" s="30"/>
      <c r="N206" s="30"/>
      <c r="O206" s="30"/>
      <c r="P206" s="30"/>
      <c r="Q206" s="429">
        <v>205</v>
      </c>
      <c r="R206" s="429" t="s">
        <v>394</v>
      </c>
      <c r="S206" s="334">
        <v>120545849</v>
      </c>
      <c r="T206" s="332" t="s">
        <v>48</v>
      </c>
      <c r="U206" s="427">
        <v>0.87039999999999995</v>
      </c>
      <c r="V206" s="430" t="s">
        <v>3</v>
      </c>
      <c r="W206" s="30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</row>
    <row r="207" spans="6:51" ht="12.75" x14ac:dyDescent="0.2">
      <c r="F207" s="26"/>
      <c r="G207" s="26"/>
      <c r="H207" s="26"/>
      <c r="I207" s="26"/>
      <c r="J207" s="26"/>
      <c r="K207" s="30"/>
      <c r="L207" s="30"/>
      <c r="M207" s="30"/>
      <c r="N207" s="30"/>
      <c r="O207" s="30"/>
      <c r="P207" s="30"/>
      <c r="Q207" s="332">
        <v>206</v>
      </c>
      <c r="R207" s="329" t="s">
        <v>395</v>
      </c>
      <c r="S207" s="330">
        <v>302683277</v>
      </c>
      <c r="T207" s="332" t="s">
        <v>48</v>
      </c>
      <c r="U207" s="426">
        <v>1</v>
      </c>
      <c r="V207" s="330" t="s">
        <v>7</v>
      </c>
      <c r="W207" s="30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</row>
    <row r="208" spans="6:51" ht="12.75" x14ac:dyDescent="0.2">
      <c r="F208" s="26"/>
      <c r="G208" s="26"/>
      <c r="H208" s="26"/>
      <c r="I208" s="26"/>
      <c r="J208" s="26"/>
      <c r="K208" s="30"/>
      <c r="L208" s="30"/>
      <c r="M208" s="30"/>
      <c r="N208" s="30"/>
      <c r="O208" s="30"/>
      <c r="P208" s="30"/>
      <c r="Q208" s="332">
        <v>207</v>
      </c>
      <c r="R208" s="329" t="s">
        <v>396</v>
      </c>
      <c r="S208" s="330">
        <v>120153047</v>
      </c>
      <c r="T208" s="332" t="s">
        <v>48</v>
      </c>
      <c r="U208" s="426">
        <v>1</v>
      </c>
      <c r="V208" s="331" t="s">
        <v>5</v>
      </c>
      <c r="W208" s="30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</row>
    <row r="209" spans="6:51" ht="12.75" x14ac:dyDescent="0.2">
      <c r="F209" s="26"/>
      <c r="G209" s="26"/>
      <c r="H209" s="26"/>
      <c r="I209" s="26"/>
      <c r="J209" s="26"/>
      <c r="K209" s="30"/>
      <c r="L209" s="30"/>
      <c r="M209" s="30"/>
      <c r="N209" s="30"/>
      <c r="O209" s="30"/>
      <c r="P209" s="30"/>
      <c r="Q209" s="332">
        <v>208</v>
      </c>
      <c r="R209" s="329" t="s">
        <v>397</v>
      </c>
      <c r="S209" s="330">
        <v>120750163</v>
      </c>
      <c r="T209" s="332" t="s">
        <v>48</v>
      </c>
      <c r="U209" s="426">
        <v>1</v>
      </c>
      <c r="V209" s="330" t="s">
        <v>46</v>
      </c>
      <c r="W209" s="30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</row>
    <row r="210" spans="6:51" ht="12.75" x14ac:dyDescent="0.2">
      <c r="F210" s="26"/>
      <c r="G210" s="26"/>
      <c r="H210" s="26"/>
      <c r="I210" s="26"/>
      <c r="J210" s="26"/>
      <c r="K210" s="30"/>
      <c r="L210" s="30"/>
      <c r="M210" s="30"/>
      <c r="N210" s="30"/>
      <c r="O210" s="30"/>
      <c r="P210" s="30"/>
      <c r="Q210" s="332">
        <v>209</v>
      </c>
      <c r="R210" s="329" t="s">
        <v>15</v>
      </c>
      <c r="S210" s="330">
        <v>124644360</v>
      </c>
      <c r="T210" s="332" t="s">
        <v>48</v>
      </c>
      <c r="U210" s="427" t="s">
        <v>22</v>
      </c>
      <c r="V210" s="330" t="s">
        <v>7</v>
      </c>
      <c r="W210" s="30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</row>
    <row r="211" spans="6:51" ht="12.75" x14ac:dyDescent="0.2">
      <c r="F211" s="26"/>
      <c r="G211" s="26"/>
      <c r="H211" s="26"/>
      <c r="I211" s="26"/>
      <c r="J211" s="26"/>
      <c r="K211" s="30"/>
      <c r="L211" s="30"/>
      <c r="M211" s="30"/>
      <c r="N211" s="30"/>
      <c r="O211" s="30"/>
      <c r="P211" s="30"/>
      <c r="Q211" s="332">
        <v>210</v>
      </c>
      <c r="R211" s="329" t="s">
        <v>398</v>
      </c>
      <c r="S211" s="330">
        <v>124568293</v>
      </c>
      <c r="T211" s="332" t="s">
        <v>48</v>
      </c>
      <c r="U211" s="427" t="s">
        <v>22</v>
      </c>
      <c r="V211" s="330" t="s">
        <v>72</v>
      </c>
      <c r="W211" s="30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</row>
    <row r="212" spans="6:51" ht="12.75" x14ac:dyDescent="0.2">
      <c r="Q212" s="489">
        <v>211</v>
      </c>
      <c r="R212" s="490" t="s">
        <v>399</v>
      </c>
      <c r="S212" s="491">
        <v>120125820</v>
      </c>
      <c r="T212" s="489" t="s">
        <v>48</v>
      </c>
      <c r="U212" s="492">
        <v>1</v>
      </c>
      <c r="V212" s="493" t="s">
        <v>5</v>
      </c>
      <c r="AY212" s="26"/>
    </row>
    <row r="213" spans="6:51" ht="12.75" x14ac:dyDescent="0.2">
      <c r="Q213" s="494">
        <v>212</v>
      </c>
      <c r="R213" s="494" t="s">
        <v>400</v>
      </c>
      <c r="S213" s="495">
        <v>181705485</v>
      </c>
      <c r="T213" s="489" t="s">
        <v>48</v>
      </c>
      <c r="U213" s="492">
        <v>0.75021499999999997</v>
      </c>
      <c r="V213" s="495" t="s">
        <v>17</v>
      </c>
      <c r="AY213" s="26"/>
    </row>
    <row r="214" spans="6:51" ht="12.75" x14ac:dyDescent="0.2">
      <c r="Q214" s="489">
        <v>213</v>
      </c>
      <c r="R214" s="490" t="s">
        <v>401</v>
      </c>
      <c r="S214" s="491">
        <v>123615345</v>
      </c>
      <c r="T214" s="489" t="s">
        <v>48</v>
      </c>
      <c r="U214" s="496">
        <v>1</v>
      </c>
      <c r="V214" s="491" t="s">
        <v>46</v>
      </c>
      <c r="AY214" s="26"/>
    </row>
    <row r="215" spans="6:51" ht="12.75" x14ac:dyDescent="0.2">
      <c r="Q215" s="489">
        <v>214</v>
      </c>
      <c r="R215" s="490" t="s">
        <v>402</v>
      </c>
      <c r="S215" s="491">
        <v>304195262</v>
      </c>
      <c r="T215" s="489" t="s">
        <v>48</v>
      </c>
      <c r="U215" s="496" t="s">
        <v>22</v>
      </c>
      <c r="V215" s="493" t="s">
        <v>5</v>
      </c>
      <c r="AY215" s="26"/>
    </row>
    <row r="216" spans="6:51" ht="12.75" x14ac:dyDescent="0.2">
      <c r="Q216" s="489">
        <v>215</v>
      </c>
      <c r="R216" s="490" t="s">
        <v>403</v>
      </c>
      <c r="S216" s="491">
        <v>186442084</v>
      </c>
      <c r="T216" s="489" t="s">
        <v>404</v>
      </c>
      <c r="U216" s="497">
        <v>1</v>
      </c>
      <c r="V216" s="495" t="s">
        <v>30</v>
      </c>
    </row>
    <row r="217" spans="6:51" ht="12.75" x14ac:dyDescent="0.2">
      <c r="Q217" s="489">
        <v>216</v>
      </c>
      <c r="R217" s="490" t="s">
        <v>405</v>
      </c>
      <c r="S217" s="491">
        <v>186063262</v>
      </c>
      <c r="T217" s="489" t="s">
        <v>404</v>
      </c>
      <c r="U217" s="497">
        <v>1</v>
      </c>
      <c r="V217" s="495" t="s">
        <v>30</v>
      </c>
    </row>
    <row r="218" spans="6:51" ht="12.75" x14ac:dyDescent="0.2">
      <c r="Q218" s="489">
        <v>217</v>
      </c>
      <c r="R218" s="490" t="s">
        <v>406</v>
      </c>
      <c r="S218" s="491">
        <v>302409486</v>
      </c>
      <c r="T218" s="489" t="s">
        <v>404</v>
      </c>
      <c r="U218" s="498" t="s">
        <v>22</v>
      </c>
      <c r="V218" s="495" t="s">
        <v>7</v>
      </c>
    </row>
    <row r="219" spans="6:51" ht="12.75" x14ac:dyDescent="0.2">
      <c r="Q219" s="489">
        <v>218</v>
      </c>
      <c r="R219" s="490" t="s">
        <v>407</v>
      </c>
      <c r="S219" s="491">
        <v>155498117</v>
      </c>
      <c r="T219" s="489" t="s">
        <v>408</v>
      </c>
      <c r="U219" s="497">
        <v>1</v>
      </c>
      <c r="V219" s="495" t="s">
        <v>72</v>
      </c>
    </row>
    <row r="220" spans="6:51" ht="12.75" x14ac:dyDescent="0.2">
      <c r="Q220" s="489">
        <v>219</v>
      </c>
      <c r="R220" s="490" t="s">
        <v>409</v>
      </c>
      <c r="S220" s="491">
        <v>110087517</v>
      </c>
      <c r="T220" s="489" t="s">
        <v>408</v>
      </c>
      <c r="U220" s="497">
        <v>1</v>
      </c>
      <c r="V220" s="495" t="s">
        <v>12</v>
      </c>
    </row>
    <row r="221" spans="6:51" ht="12.75" x14ac:dyDescent="0.2">
      <c r="Q221" s="489">
        <v>220</v>
      </c>
      <c r="R221" s="490" t="s">
        <v>410</v>
      </c>
      <c r="S221" s="491">
        <v>187801768</v>
      </c>
      <c r="T221" s="489" t="s">
        <v>411</v>
      </c>
      <c r="U221" s="497">
        <v>1</v>
      </c>
      <c r="V221" s="495" t="s">
        <v>72</v>
      </c>
    </row>
    <row r="222" spans="6:51" ht="12.75" x14ac:dyDescent="0.2">
      <c r="R222" s="490"/>
      <c r="S222" s="491"/>
      <c r="T222" s="499"/>
      <c r="U222" s="491"/>
      <c r="V222" s="489"/>
    </row>
    <row r="223" spans="6:51" ht="12.75" x14ac:dyDescent="0.2">
      <c r="R223" s="490"/>
      <c r="S223" s="491"/>
      <c r="T223" s="499"/>
      <c r="U223" s="491"/>
      <c r="V223" s="489"/>
    </row>
    <row r="224" spans="6:51" ht="12.75" x14ac:dyDescent="0.2">
      <c r="R224" s="490"/>
      <c r="S224" s="491"/>
      <c r="T224" s="499"/>
      <c r="U224" s="491"/>
      <c r="V224" s="489"/>
    </row>
    <row r="225" spans="18:22" ht="12.75" x14ac:dyDescent="0.2">
      <c r="R225" s="490"/>
      <c r="S225" s="491"/>
      <c r="T225" s="499"/>
      <c r="U225" s="491"/>
      <c r="V225" s="489"/>
    </row>
    <row r="226" spans="18:22" ht="12.75" x14ac:dyDescent="0.2">
      <c r="R226" s="490"/>
      <c r="S226" s="491"/>
      <c r="T226" s="499"/>
      <c r="U226" s="491"/>
      <c r="V226" s="489"/>
    </row>
    <row r="227" spans="18:22" ht="12.75" x14ac:dyDescent="0.2">
      <c r="R227" s="490"/>
      <c r="S227" s="491"/>
      <c r="T227" s="499"/>
      <c r="U227" s="491"/>
      <c r="V227" s="489"/>
    </row>
    <row r="228" spans="18:22" ht="12.75" x14ac:dyDescent="0.2">
      <c r="R228" s="490"/>
      <c r="S228" s="491"/>
      <c r="T228" s="499"/>
      <c r="U228" s="491"/>
      <c r="V228" s="489"/>
    </row>
    <row r="229" spans="18:22" ht="12.75" x14ac:dyDescent="0.2">
      <c r="R229" s="490"/>
      <c r="S229" s="491"/>
      <c r="T229" s="499"/>
      <c r="U229" s="491"/>
      <c r="V229" s="489"/>
    </row>
    <row r="230" spans="18:22" ht="12.75" x14ac:dyDescent="0.2">
      <c r="R230" s="490"/>
      <c r="S230" s="491"/>
      <c r="T230" s="499"/>
      <c r="U230" s="491"/>
      <c r="V230" s="489"/>
    </row>
    <row r="231" spans="18:22" ht="15" x14ac:dyDescent="0.25">
      <c r="R231" s="500"/>
      <c r="S231" s="500"/>
      <c r="T231" s="500"/>
      <c r="U231" s="500"/>
    </row>
    <row r="232" spans="18:22" ht="15" x14ac:dyDescent="0.25">
      <c r="R232" s="500"/>
      <c r="S232" s="500"/>
      <c r="T232" s="500"/>
      <c r="U232" s="500"/>
    </row>
    <row r="234" spans="18:22" ht="15" x14ac:dyDescent="0.25">
      <c r="R234" s="500"/>
      <c r="S234" s="501"/>
      <c r="T234" s="500"/>
      <c r="U234" s="500"/>
    </row>
    <row r="235" spans="18:22" ht="15" x14ac:dyDescent="0.25">
      <c r="R235" s="500"/>
      <c r="S235" s="501"/>
      <c r="T235" s="500"/>
      <c r="U235" s="500"/>
    </row>
  </sheetData>
  <sheetProtection algorithmName="SHA-512" hashValue="YbYWEweu06NqWp2TynR2Sr7jstPxjaMAKvkfmyEEENjo8Trc7n6F5QXY9KYhRo65zP887BzTLQPloR989RCstQ==" saltValue="moTb9j11eclDLEfpETPiPA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9">
    <sortCondition ref="K1"/>
  </sortState>
  <dataConsolidate/>
  <mergeCells count="30">
    <mergeCell ref="C29:E29"/>
    <mergeCell ref="C30:E30"/>
    <mergeCell ref="C26:E26"/>
    <mergeCell ref="D2:E4"/>
    <mergeCell ref="C10:E10"/>
    <mergeCell ref="C12:E12"/>
    <mergeCell ref="C14:E14"/>
    <mergeCell ref="B6:E6"/>
    <mergeCell ref="C8:E8"/>
    <mergeCell ref="C9:E9"/>
    <mergeCell ref="C11:E11"/>
    <mergeCell ref="C27:E27"/>
    <mergeCell ref="C15:D15"/>
    <mergeCell ref="C17:D17"/>
    <mergeCell ref="C16:D16"/>
    <mergeCell ref="C24:E24"/>
    <mergeCell ref="C128:E128"/>
    <mergeCell ref="C129:E129"/>
    <mergeCell ref="C121:E121"/>
    <mergeCell ref="C31:E31"/>
    <mergeCell ref="C32:E32"/>
    <mergeCell ref="C126:E126"/>
    <mergeCell ref="C127:E127"/>
    <mergeCell ref="C50:E50"/>
    <mergeCell ref="C108:E108"/>
    <mergeCell ref="C18:D18"/>
    <mergeCell ref="C19:D19"/>
    <mergeCell ref="C20:D20"/>
    <mergeCell ref="C21:D21"/>
    <mergeCell ref="C23:E23"/>
  </mergeCells>
  <phoneticPr fontId="37" type="noConversion"/>
  <conditionalFormatting sqref="C104 E104">
    <cfRule type="cellIs" dxfId="46" priority="5" stopIfTrue="1" operator="notEqual">
      <formula>"Balansas"</formula>
    </cfRule>
  </conditionalFormatting>
  <dataValidations xWindow="806" yWindow="488" count="22">
    <dataValidation allowBlank="1" showErrorMessage="1" sqref="B31:B32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prompt="Prašome pasirinkti atsakymą" sqref="C26:E26" xr:uid="{36418B47-0EFE-4B58-8AFF-84C2C4AE8B57}">
      <formula1>"Taip, Ne"</formula1>
    </dataValidation>
    <dataValidation allowBlank="1" showInputMessage="1" showErrorMessage="1" prompt="Jei balansas susibalansuoja, matysite žodį „Balansas“; jei nesibalansuoja - matysite disbalanso dydį (skirtumą)" sqref="B104:E104" xr:uid="{B54D94EF-D1E1-4C29-976A-6335B34B9583}"/>
    <dataValidation allowBlank="1" showInputMessage="1" showErrorMessage="1" prompt="Pildoma, jei įmonės balanse šie įsipareigojimai pateikiami atskirai nuo ilgalaikių ir trumpalaikių įsipareigojimų." sqref="B100:E100" xr:uid="{A6D8676A-C540-4464-A8B4-73FF94825993}"/>
    <dataValidation allowBlank="1" showInputMessage="1" showErrorMessage="1" prompt="Pildoma tik akcinių bendrovių / uždarųjų akcinių bendrovių." sqref="B75:E75" xr:uid="{CD5FE14E-AA8D-4DE5-B78D-39236DA95802}"/>
    <dataValidation allowBlank="1" showInputMessage="1" showErrorMessage="1" prompt="Pildoma savivaldybės įmonių, turinčių atitinkamo turto." sqref="B76:E76" xr:uid="{1715901B-C6AA-4B89-A5DA-C74B78FA21BB}"/>
    <dataValidation allowBlank="1" showInputMessage="1" showErrorMessage="1" prompt="Pildoma, jei įmonės balanse šis turtas pateikiamas atskirai nuo ilgalaikio ir trumpalaikio turto." sqref="B70:E70" xr:uid="{BE2F1D42-88C6-4ADA-9C70-FD456B59262F}"/>
    <dataValidation allowBlank="1" showInputMessage="1" showErrorMessage="1" prompt="Į šią sumą turi būti įtraukta ilgalaikės skolos kredito įstaigoms, skoliniai įsipareigojimai ir nuomos įsipareigojimai." sqref="B91:E91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4:E94" xr:uid="{59AE529A-FC2F-4A7F-AAD4-F0A85B05BC0E}"/>
    <dataValidation allowBlank="1" showInputMessage="1" showErrorMessage="1" prompt="Nurodykite visų kontroliuojamų įmonių pavadinimus." sqref="C27:E27" xr:uid="{458C2889-786E-4496-B217-3BDEFB2689E7}"/>
    <dataValidation allowBlank="1" showInputMessage="1" showErrorMessage="1" prompt="Jei įmonės teisinė forma yra AB arba UAB, nurodykite penkis didžiausius bendrovės akcininkus; jei įmonės teisinė forma yra SĮ, šios dalies pildyti nereikia." sqref="B15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3:E23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4:E24" xr:uid="{6CB4AF15-6B01-4A48-A47C-A9A6B55DEF99}"/>
    <dataValidation allowBlank="1" showInputMessage="1" showErrorMessage="1" prompt="Įrašykite akcininko pavadinimą arba bendrai fizinių asmenų valdomą dalį." sqref="C17:D20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6:E20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3 D113:E113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11:E111" xr:uid="{C7A2BD31-E25B-4958-AD7C-345A1E8977A9}"/>
    <dataValidation allowBlank="1" showInputMessage="1" showErrorMessage="1" prompt="Bendras darbuotojų (darbo sutarčių) skaičius; įskaičiuojami visi darbuotojai, įskaitant ir vadovus." sqref="B116 D116:E116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8:E128" xr:uid="{33627014-816B-49DB-AF86-017C52769B14}"/>
    <dataValidation allowBlank="1" showInputMessage="1" showErrorMessage="1" prompt="Data, kai atsakingas asmuo patvirtina duomenų tikrumą._x000a__x000a_Data pateikiama formatu:_x000a_2019-12-31" sqref="B126:E126" xr:uid="{0F5E70F9-041B-412B-BE2B-2AEAA2FA8CBC}"/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$R$2:$R$232</formula1>
    </dataValidation>
  </dataValidations>
  <pageMargins left="0.41" right="0.7" top="0.4" bottom="0.36" header="0.3" footer="0.3"/>
  <pageSetup paperSize="9" scale="64" fitToHeight="0" orientation="portrait" r:id="rId1"/>
  <headerFooter>
    <oddFooter>Puslapių &amp;P iš &amp;N</oddFooter>
  </headerFooter>
  <rowBreaks count="1" manualBreakCount="1">
    <brk id="72" min="1" max="4" man="1"/>
  </rowBreaks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40625" defaultRowHeight="12" x14ac:dyDescent="0.2"/>
  <cols>
    <col min="1" max="1" width="1.7109375" style="26" customWidth="1"/>
    <col min="2" max="2" width="63.42578125" style="26" customWidth="1"/>
    <col min="3" max="5" width="24.28515625" style="26" customWidth="1"/>
    <col min="6" max="6" width="1.7109375" style="26" customWidth="1"/>
    <col min="7" max="7" width="9.140625" style="26"/>
    <col min="8" max="8" width="0" style="26" hidden="1" customWidth="1"/>
    <col min="9" max="10" width="9.140625" style="26"/>
    <col min="11" max="11" width="20.28515625" style="26" customWidth="1"/>
    <col min="12" max="12" width="9.140625" style="26" customWidth="1"/>
    <col min="13" max="16384" width="9.140625" style="26"/>
  </cols>
  <sheetData>
    <row r="1" spans="1:7" ht="9.6" customHeight="1" x14ac:dyDescent="0.2">
      <c r="A1" s="113"/>
      <c r="B1" s="113"/>
      <c r="C1" s="113"/>
      <c r="D1" s="113"/>
      <c r="E1" s="113"/>
      <c r="F1" s="113"/>
      <c r="G1" s="113"/>
    </row>
    <row r="2" spans="1:7" ht="12" customHeight="1" x14ac:dyDescent="0.2">
      <c r="A2" s="113"/>
      <c r="B2" s="60"/>
      <c r="C2" s="60"/>
      <c r="D2" s="623"/>
      <c r="E2" s="623"/>
      <c r="F2" s="113"/>
      <c r="G2" s="113"/>
    </row>
    <row r="3" spans="1:7" ht="29.25" customHeight="1" x14ac:dyDescent="0.2">
      <c r="A3" s="113"/>
      <c r="B3" s="60"/>
      <c r="C3" s="60"/>
      <c r="D3" s="624" t="s">
        <v>412</v>
      </c>
      <c r="E3" s="624"/>
      <c r="F3" s="113"/>
      <c r="G3" s="113"/>
    </row>
    <row r="4" spans="1:7" ht="15" customHeight="1" x14ac:dyDescent="0.2">
      <c r="A4" s="113"/>
      <c r="B4" s="59"/>
      <c r="C4" s="59"/>
      <c r="D4" s="61" t="s">
        <v>413</v>
      </c>
      <c r="E4" s="59"/>
      <c r="F4" s="113"/>
      <c r="G4" s="113"/>
    </row>
    <row r="5" spans="1:7" ht="15" customHeight="1" x14ac:dyDescent="0.2">
      <c r="A5" s="113"/>
      <c r="B5" s="59"/>
      <c r="C5" s="59"/>
      <c r="D5" s="61"/>
      <c r="E5" s="59"/>
      <c r="F5" s="113"/>
      <c r="G5" s="113"/>
    </row>
    <row r="6" spans="1:7" ht="15" customHeight="1" x14ac:dyDescent="0.25">
      <c r="A6" s="113"/>
      <c r="B6" s="609" t="s">
        <v>414</v>
      </c>
      <c r="C6" s="609"/>
      <c r="D6" s="609"/>
      <c r="E6" s="609"/>
      <c r="F6" s="113"/>
      <c r="G6" s="113"/>
    </row>
    <row r="7" spans="1:7" ht="12.75" customHeight="1" x14ac:dyDescent="0.2">
      <c r="A7" s="113"/>
      <c r="B7" s="59"/>
      <c r="C7" s="59"/>
      <c r="D7" s="61"/>
      <c r="E7" s="59"/>
      <c r="F7" s="113"/>
      <c r="G7" s="113"/>
    </row>
    <row r="8" spans="1:7" ht="10.5" customHeight="1" x14ac:dyDescent="0.25">
      <c r="A8" s="113"/>
      <c r="B8" s="27"/>
      <c r="C8" s="28"/>
      <c r="D8" s="28"/>
      <c r="E8" s="28"/>
      <c r="F8" s="113"/>
      <c r="G8" s="113"/>
    </row>
    <row r="9" spans="1:7" ht="18.75" x14ac:dyDescent="0.3">
      <c r="A9" s="113"/>
      <c r="B9" s="80" t="s">
        <v>14</v>
      </c>
      <c r="C9" s="632" t="str">
        <f>'Finansiniai duomenys'!C8</f>
        <v>SĮ „Susisiekimo paslaugos“</v>
      </c>
      <c r="D9" s="632"/>
      <c r="E9" s="632"/>
      <c r="F9" s="113"/>
      <c r="G9" s="113"/>
    </row>
    <row r="10" spans="1:7" x14ac:dyDescent="0.2">
      <c r="A10" s="113"/>
      <c r="B10" s="81" t="s">
        <v>18</v>
      </c>
      <c r="C10" s="601" t="str">
        <f>'Finansiniai duomenys'!C9</f>
        <v>Vilniaus miesto savivaldybė</v>
      </c>
      <c r="D10" s="601"/>
      <c r="E10" s="601"/>
      <c r="F10" s="113"/>
      <c r="G10" s="113"/>
    </row>
    <row r="11" spans="1:7" ht="12" hidden="1" customHeight="1" x14ac:dyDescent="0.2">
      <c r="A11" s="113"/>
      <c r="B11" s="81"/>
      <c r="C11" s="131" t="s">
        <v>19</v>
      </c>
      <c r="D11" s="131"/>
      <c r="E11" s="131"/>
      <c r="F11" s="113"/>
      <c r="G11" s="113"/>
    </row>
    <row r="12" spans="1:7" ht="12" hidden="1" customHeight="1" x14ac:dyDescent="0.2">
      <c r="A12" s="113"/>
      <c r="B12" s="81"/>
      <c r="C12" s="131" t="s">
        <v>24</v>
      </c>
      <c r="D12" s="131"/>
      <c r="E12" s="131"/>
      <c r="F12" s="113"/>
      <c r="G12" s="113"/>
    </row>
    <row r="13" spans="1:7" ht="12" hidden="1" customHeight="1" x14ac:dyDescent="0.2">
      <c r="A13" s="113"/>
      <c r="B13" s="81"/>
      <c r="C13" s="131" t="s">
        <v>415</v>
      </c>
      <c r="D13" s="131"/>
      <c r="E13" s="131"/>
      <c r="F13" s="113"/>
      <c r="G13" s="113"/>
    </row>
    <row r="14" spans="1:7" x14ac:dyDescent="0.2">
      <c r="A14" s="113"/>
      <c r="B14" s="81" t="s">
        <v>416</v>
      </c>
      <c r="C14" s="601" t="e">
        <f>'Finansiniai duomenys'!#REF!</f>
        <v>#REF!</v>
      </c>
      <c r="D14" s="601"/>
      <c r="E14" s="601"/>
      <c r="F14" s="113"/>
      <c r="G14" s="113"/>
    </row>
    <row r="15" spans="1:7" ht="12" hidden="1" customHeight="1" x14ac:dyDescent="0.2">
      <c r="A15" s="113"/>
      <c r="B15" s="81"/>
      <c r="C15" s="131" t="s">
        <v>417</v>
      </c>
      <c r="D15" s="131"/>
      <c r="E15" s="131"/>
      <c r="F15" s="113"/>
      <c r="G15" s="113"/>
    </row>
    <row r="16" spans="1:7" ht="12" hidden="1" customHeight="1" x14ac:dyDescent="0.2">
      <c r="A16" s="113"/>
      <c r="B16" s="81"/>
      <c r="C16" s="131" t="s">
        <v>418</v>
      </c>
      <c r="D16" s="131"/>
      <c r="E16" s="131"/>
      <c r="F16" s="113"/>
      <c r="G16" s="113"/>
    </row>
    <row r="17" spans="1:9" ht="12" hidden="1" customHeight="1" x14ac:dyDescent="0.2">
      <c r="A17" s="113"/>
      <c r="B17" s="81"/>
      <c r="C17" s="131" t="s">
        <v>419</v>
      </c>
      <c r="D17" s="131"/>
      <c r="E17" s="131"/>
      <c r="F17" s="113"/>
      <c r="G17" s="113"/>
    </row>
    <row r="18" spans="1:9" ht="12" hidden="1" customHeight="1" x14ac:dyDescent="0.2">
      <c r="A18" s="113"/>
      <c r="B18" s="81"/>
      <c r="C18" s="131" t="s">
        <v>420</v>
      </c>
      <c r="D18" s="131"/>
      <c r="E18" s="131"/>
      <c r="F18" s="113"/>
      <c r="G18" s="113"/>
    </row>
    <row r="19" spans="1:9" ht="12" hidden="1" customHeight="1" x14ac:dyDescent="0.2">
      <c r="A19" s="113"/>
      <c r="B19" s="81"/>
      <c r="C19" s="131" t="s">
        <v>421</v>
      </c>
      <c r="D19" s="131"/>
      <c r="E19" s="131"/>
      <c r="F19" s="113"/>
      <c r="G19" s="113"/>
    </row>
    <row r="20" spans="1:9" ht="12" hidden="1" customHeight="1" x14ac:dyDescent="0.2">
      <c r="A20" s="113"/>
      <c r="B20" s="81"/>
      <c r="C20" s="131" t="s">
        <v>422</v>
      </c>
      <c r="D20" s="131"/>
      <c r="E20" s="131"/>
      <c r="F20" s="113"/>
      <c r="G20" s="113"/>
    </row>
    <row r="21" spans="1:9" ht="12" hidden="1" customHeight="1" x14ac:dyDescent="0.2">
      <c r="A21" s="113"/>
      <c r="B21" s="81"/>
      <c r="C21" s="131" t="s">
        <v>423</v>
      </c>
      <c r="D21" s="131"/>
      <c r="E21" s="131"/>
      <c r="F21" s="113"/>
      <c r="G21" s="113"/>
    </row>
    <row r="22" spans="1:9" ht="12" hidden="1" customHeight="1" x14ac:dyDescent="0.2">
      <c r="A22" s="113"/>
      <c r="B22" s="81"/>
      <c r="C22" s="131" t="s">
        <v>424</v>
      </c>
      <c r="D22" s="131"/>
      <c r="E22" s="131"/>
      <c r="F22" s="113"/>
      <c r="G22" s="113"/>
    </row>
    <row r="23" spans="1:9" ht="12" hidden="1" customHeight="1" x14ac:dyDescent="0.2">
      <c r="A23" s="113"/>
      <c r="B23" s="81"/>
      <c r="C23" s="131" t="s">
        <v>425</v>
      </c>
      <c r="D23" s="131"/>
      <c r="E23" s="131"/>
      <c r="F23" s="113"/>
      <c r="G23" s="113"/>
    </row>
    <row r="24" spans="1:9" ht="12" hidden="1" customHeight="1" x14ac:dyDescent="0.2">
      <c r="A24" s="113"/>
      <c r="B24" s="81"/>
      <c r="C24" s="131" t="s">
        <v>426</v>
      </c>
      <c r="D24" s="131"/>
      <c r="E24" s="131"/>
      <c r="F24" s="113"/>
      <c r="G24" s="113"/>
    </row>
    <row r="25" spans="1:9" ht="12" hidden="1" customHeight="1" x14ac:dyDescent="0.2">
      <c r="A25" s="113"/>
      <c r="B25" s="81"/>
      <c r="C25" s="131" t="s">
        <v>427</v>
      </c>
      <c r="D25" s="131"/>
      <c r="E25" s="131"/>
      <c r="F25" s="113"/>
      <c r="G25" s="113"/>
    </row>
    <row r="26" spans="1:9" ht="12" hidden="1" customHeight="1" x14ac:dyDescent="0.2">
      <c r="A26" s="113"/>
      <c r="B26" s="81"/>
      <c r="C26" s="29" t="s">
        <v>22</v>
      </c>
      <c r="D26" s="131"/>
      <c r="E26" s="131"/>
      <c r="F26" s="113"/>
      <c r="G26" s="113"/>
    </row>
    <row r="27" spans="1:9" x14ac:dyDescent="0.2">
      <c r="A27" s="113"/>
      <c r="B27" s="31" t="s">
        <v>23</v>
      </c>
      <c r="C27" s="601">
        <f>'Finansiniai duomenys'!C10</f>
        <v>124644360</v>
      </c>
      <c r="D27" s="601"/>
      <c r="E27" s="601"/>
      <c r="F27" s="113"/>
      <c r="G27" s="113"/>
    </row>
    <row r="28" spans="1:9" x14ac:dyDescent="0.2">
      <c r="A28" s="113"/>
      <c r="B28" s="31" t="s">
        <v>428</v>
      </c>
      <c r="C28" s="601" t="e">
        <f>'Finansiniai duomenys'!#REF!</f>
        <v>#REF!</v>
      </c>
      <c r="D28" s="601"/>
      <c r="E28" s="601"/>
      <c r="F28" s="113"/>
      <c r="G28" s="113"/>
    </row>
    <row r="29" spans="1:9" x14ac:dyDescent="0.2">
      <c r="A29" s="113"/>
      <c r="B29" s="31" t="s">
        <v>429</v>
      </c>
      <c r="C29" s="601" t="e">
        <f>'Finansiniai duomenys'!#REF!</f>
        <v>#REF!</v>
      </c>
      <c r="D29" s="601"/>
      <c r="E29" s="601"/>
      <c r="F29" s="113"/>
      <c r="G29" s="113"/>
      <c r="H29" s="30" t="s">
        <v>33</v>
      </c>
      <c r="I29" s="30"/>
    </row>
    <row r="30" spans="1:9" x14ac:dyDescent="0.2">
      <c r="A30" s="113"/>
      <c r="B30" s="31"/>
      <c r="C30" s="601" t="e">
        <f>'Finansiniai duomenys'!#REF!</f>
        <v>#REF!</v>
      </c>
      <c r="D30" s="601"/>
      <c r="E30" s="601"/>
      <c r="F30" s="113"/>
      <c r="G30" s="113"/>
      <c r="H30" s="30" t="s">
        <v>35</v>
      </c>
      <c r="I30" s="30"/>
    </row>
    <row r="31" spans="1:9" x14ac:dyDescent="0.2">
      <c r="A31" s="113"/>
      <c r="B31" s="31" t="s">
        <v>430</v>
      </c>
      <c r="C31" s="601" t="e">
        <f>'Finansiniai duomenys'!#REF!</f>
        <v>#REF!</v>
      </c>
      <c r="D31" s="601"/>
      <c r="E31" s="601"/>
      <c r="F31" s="113"/>
      <c r="G31" s="113"/>
      <c r="H31" s="30" t="s">
        <v>39</v>
      </c>
      <c r="I31" s="30"/>
    </row>
    <row r="32" spans="1:9" x14ac:dyDescent="0.2">
      <c r="A32" s="113"/>
      <c r="B32" s="31" t="s">
        <v>431</v>
      </c>
      <c r="C32" s="631" t="e">
        <f>'Finansiniai duomenys'!#REF!</f>
        <v>#REF!</v>
      </c>
      <c r="D32" s="631"/>
      <c r="E32" s="631"/>
      <c r="F32" s="113"/>
      <c r="G32" s="113"/>
      <c r="H32" s="30" t="s">
        <v>432</v>
      </c>
      <c r="I32" s="30"/>
    </row>
    <row r="33" spans="1:9" x14ac:dyDescent="0.2">
      <c r="A33" s="113"/>
      <c r="B33" s="31"/>
      <c r="C33" s="31"/>
      <c r="D33" s="31"/>
      <c r="E33" s="31"/>
      <c r="F33" s="113"/>
      <c r="G33" s="113"/>
      <c r="H33" s="30" t="s">
        <v>49</v>
      </c>
      <c r="I33" s="30"/>
    </row>
    <row r="34" spans="1:9" x14ac:dyDescent="0.2">
      <c r="A34" s="113"/>
      <c r="B34" s="31"/>
      <c r="C34" s="605" t="s">
        <v>38</v>
      </c>
      <c r="D34" s="606"/>
      <c r="E34" s="606"/>
      <c r="F34" s="113"/>
      <c r="G34" s="113"/>
      <c r="H34" s="30" t="s">
        <v>7</v>
      </c>
      <c r="I34" s="30"/>
    </row>
    <row r="35" spans="1:9" x14ac:dyDescent="0.2">
      <c r="A35" s="113"/>
      <c r="B35" s="31" t="s">
        <v>41</v>
      </c>
      <c r="C35" s="617" t="s">
        <v>42</v>
      </c>
      <c r="D35" s="617"/>
      <c r="E35" s="64" t="s">
        <v>43</v>
      </c>
      <c r="F35" s="113"/>
      <c r="G35" s="113"/>
      <c r="H35" s="30" t="s">
        <v>55</v>
      </c>
      <c r="I35" s="30"/>
    </row>
    <row r="36" spans="1:9" x14ac:dyDescent="0.2">
      <c r="A36" s="113"/>
      <c r="B36" s="82" t="s">
        <v>47</v>
      </c>
      <c r="C36" s="625" t="str">
        <f>'Finansiniai duomenys'!C16</f>
        <v>Vilniaus miesto savivaldybė</v>
      </c>
      <c r="D36" s="626"/>
      <c r="E36" s="114">
        <f>'Finansiniai duomenys'!E16</f>
        <v>1</v>
      </c>
      <c r="F36" s="113"/>
      <c r="G36" s="113"/>
      <c r="H36" s="30" t="s">
        <v>58</v>
      </c>
      <c r="I36" s="30"/>
    </row>
    <row r="37" spans="1:9" x14ac:dyDescent="0.2">
      <c r="A37" s="113"/>
      <c r="B37" s="82" t="s">
        <v>52</v>
      </c>
      <c r="C37" s="625">
        <f>'Finansiniai duomenys'!C17</f>
        <v>0</v>
      </c>
      <c r="D37" s="626"/>
      <c r="E37" s="114">
        <f>'Finansiniai duomenys'!E17</f>
        <v>0</v>
      </c>
      <c r="F37" s="113"/>
      <c r="G37" s="113"/>
      <c r="H37" s="30" t="s">
        <v>61</v>
      </c>
      <c r="I37" s="30"/>
    </row>
    <row r="38" spans="1:9" x14ac:dyDescent="0.2">
      <c r="A38" s="113"/>
      <c r="B38" s="82" t="s">
        <v>54</v>
      </c>
      <c r="C38" s="625" t="e">
        <f>'Finansiniai duomenys'!#REF!</f>
        <v>#REF!</v>
      </c>
      <c r="D38" s="626"/>
      <c r="E38" s="114" t="e">
        <f>'Finansiniai duomenys'!#REF!</f>
        <v>#REF!</v>
      </c>
      <c r="F38" s="113"/>
      <c r="G38" s="113"/>
      <c r="H38" s="26" t="s">
        <v>66</v>
      </c>
      <c r="I38" s="30"/>
    </row>
    <row r="39" spans="1:9" x14ac:dyDescent="0.2">
      <c r="A39" s="113"/>
      <c r="B39" s="82" t="s">
        <v>57</v>
      </c>
      <c r="C39" s="625" t="e">
        <f>'Finansiniai duomenys'!#REF!</f>
        <v>#REF!</v>
      </c>
      <c r="D39" s="626"/>
      <c r="E39" s="114" t="e">
        <f>'Finansiniai duomenys'!#REF!</f>
        <v>#REF!</v>
      </c>
      <c r="F39" s="113"/>
      <c r="G39" s="113"/>
      <c r="H39" s="26" t="s">
        <v>68</v>
      </c>
    </row>
    <row r="40" spans="1:9" x14ac:dyDescent="0.2">
      <c r="A40" s="113"/>
      <c r="B40" s="82" t="s">
        <v>60</v>
      </c>
      <c r="C40" s="625" t="e">
        <f>'Finansiniai duomenys'!#REF!</f>
        <v>#REF!</v>
      </c>
      <c r="D40" s="626"/>
      <c r="E40" s="114" t="e">
        <f>'Finansiniai duomenys'!#REF!</f>
        <v>#REF!</v>
      </c>
      <c r="F40" s="113"/>
      <c r="G40" s="113"/>
    </row>
    <row r="41" spans="1:9" x14ac:dyDescent="0.2">
      <c r="A41" s="113"/>
      <c r="B41" s="82" t="s">
        <v>64</v>
      </c>
      <c r="C41" s="573" t="s">
        <v>65</v>
      </c>
      <c r="D41" s="574"/>
      <c r="E41" s="65" t="e">
        <f>100%-SUM(E36:E40)</f>
        <v>#REF!</v>
      </c>
      <c r="F41" s="113"/>
      <c r="G41" s="113"/>
    </row>
    <row r="42" spans="1:9" x14ac:dyDescent="0.2">
      <c r="A42" s="113"/>
      <c r="B42" s="82"/>
      <c r="C42" s="66"/>
      <c r="D42" s="66"/>
      <c r="E42" s="66"/>
      <c r="F42" s="113"/>
      <c r="G42" s="113"/>
    </row>
    <row r="43" spans="1:9" x14ac:dyDescent="0.2">
      <c r="A43" s="113"/>
      <c r="B43" s="66" t="s">
        <v>70</v>
      </c>
      <c r="C43" s="627">
        <f>'Finansiniai duomenys'!C23</f>
        <v>1</v>
      </c>
      <c r="D43" s="627"/>
      <c r="E43" s="627"/>
      <c r="F43" s="113"/>
      <c r="G43" s="113"/>
    </row>
    <row r="44" spans="1:9" ht="24" x14ac:dyDescent="0.2">
      <c r="A44" s="113"/>
      <c r="B44" s="83" t="s">
        <v>433</v>
      </c>
      <c r="C44" s="628">
        <f>'Finansiniai duomenys'!C24</f>
        <v>0</v>
      </c>
      <c r="D44" s="628"/>
      <c r="E44" s="628"/>
      <c r="F44" s="113"/>
      <c r="G44" s="113"/>
    </row>
    <row r="45" spans="1:9" x14ac:dyDescent="0.2">
      <c r="A45" s="113"/>
      <c r="B45" s="31"/>
      <c r="C45" s="66"/>
      <c r="D45" s="66"/>
      <c r="E45" s="66"/>
      <c r="F45" s="113"/>
      <c r="G45" s="113"/>
    </row>
    <row r="46" spans="1:9" ht="24" x14ac:dyDescent="0.2">
      <c r="A46" s="113"/>
      <c r="B46" s="84" t="s">
        <v>77</v>
      </c>
      <c r="C46" s="629" t="e">
        <f>'Finansiniai duomenys'!#REF!</f>
        <v>#REF!</v>
      </c>
      <c r="D46" s="629"/>
      <c r="E46" s="629"/>
      <c r="F46" s="113"/>
      <c r="G46" s="113"/>
    </row>
    <row r="47" spans="1:9" ht="41.25" customHeight="1" x14ac:dyDescent="0.2">
      <c r="A47" s="113"/>
      <c r="B47" s="84" t="s">
        <v>81</v>
      </c>
      <c r="C47" s="630" t="e">
        <f>'Finansiniai duomenys'!#REF!</f>
        <v>#REF!</v>
      </c>
      <c r="D47" s="630"/>
      <c r="E47" s="630"/>
      <c r="F47" s="113"/>
      <c r="G47" s="113"/>
    </row>
    <row r="48" spans="1:9" x14ac:dyDescent="0.2">
      <c r="A48" s="113"/>
      <c r="B48" s="31"/>
      <c r="C48" s="66"/>
      <c r="D48" s="66"/>
      <c r="E48" s="66"/>
      <c r="F48" s="113"/>
      <c r="G48" s="113"/>
    </row>
    <row r="49" spans="1:12" ht="24.6" customHeight="1" x14ac:dyDescent="0.2">
      <c r="A49" s="113"/>
      <c r="B49" s="31"/>
      <c r="C49" s="591" t="s">
        <v>84</v>
      </c>
      <c r="D49" s="591"/>
      <c r="E49" s="591"/>
      <c r="F49" s="113"/>
      <c r="G49" s="113"/>
      <c r="H49" s="32"/>
    </row>
    <row r="50" spans="1:12" s="32" customFormat="1" ht="12" customHeight="1" x14ac:dyDescent="0.2">
      <c r="A50" s="119"/>
      <c r="B50" s="130"/>
      <c r="C50" s="593"/>
      <c r="D50" s="593"/>
      <c r="E50" s="593"/>
      <c r="F50" s="119"/>
      <c r="G50" s="119"/>
      <c r="H50" s="26"/>
      <c r="K50" s="26"/>
      <c r="L50" s="26"/>
    </row>
    <row r="51" spans="1:12" ht="12" customHeight="1" x14ac:dyDescent="0.2">
      <c r="A51" s="113"/>
      <c r="B51" s="30"/>
      <c r="C51" s="583" t="s">
        <v>89</v>
      </c>
      <c r="D51" s="583"/>
      <c r="E51" s="583"/>
      <c r="F51" s="113"/>
      <c r="G51" s="113"/>
    </row>
    <row r="52" spans="1:12" x14ac:dyDescent="0.2">
      <c r="A52" s="113"/>
      <c r="B52" s="30"/>
      <c r="C52" s="585" t="s">
        <v>91</v>
      </c>
      <c r="D52" s="585"/>
      <c r="E52" s="585"/>
      <c r="F52" s="113"/>
      <c r="G52" s="113"/>
    </row>
    <row r="53" spans="1:12" ht="12.75" thickBot="1" x14ac:dyDescent="0.25">
      <c r="A53" s="113"/>
      <c r="B53" s="85" t="s">
        <v>93</v>
      </c>
      <c r="C53" s="33" t="s">
        <v>434</v>
      </c>
      <c r="D53" s="33"/>
      <c r="E53" s="33" t="s">
        <v>435</v>
      </c>
      <c r="F53" s="113"/>
      <c r="G53" s="113"/>
    </row>
    <row r="54" spans="1:12" x14ac:dyDescent="0.2">
      <c r="A54" s="113"/>
      <c r="B54" s="86" t="s">
        <v>97</v>
      </c>
      <c r="C54" s="1"/>
      <c r="D54" s="34"/>
      <c r="E54" s="71"/>
      <c r="F54" s="113"/>
      <c r="G54" s="113"/>
    </row>
    <row r="55" spans="1:12" x14ac:dyDescent="0.2">
      <c r="A55" s="113"/>
      <c r="B55" s="86" t="s">
        <v>100</v>
      </c>
      <c r="C55" s="2"/>
      <c r="D55" s="35"/>
      <c r="E55" s="72"/>
      <c r="F55" s="113"/>
      <c r="G55" s="113"/>
      <c r="H55" s="36"/>
    </row>
    <row r="56" spans="1:12" s="36" customFormat="1" x14ac:dyDescent="0.2">
      <c r="A56" s="120"/>
      <c r="B56" s="87" t="s">
        <v>102</v>
      </c>
      <c r="C56" s="37">
        <f>+C54-C55</f>
        <v>0</v>
      </c>
      <c r="D56" s="30"/>
      <c r="E56" s="69">
        <f>+E54-E55</f>
        <v>0</v>
      </c>
      <c r="F56" s="120"/>
      <c r="G56" s="120"/>
      <c r="K56" s="26"/>
      <c r="L56" s="26"/>
    </row>
    <row r="57" spans="1:12" s="36" customFormat="1" x14ac:dyDescent="0.2">
      <c r="A57" s="120"/>
      <c r="B57" s="86" t="s">
        <v>104</v>
      </c>
      <c r="C57" s="7"/>
      <c r="D57" s="35"/>
      <c r="E57" s="115"/>
      <c r="F57" s="120"/>
      <c r="G57" s="120"/>
      <c r="H57" s="26"/>
      <c r="K57" s="26"/>
      <c r="L57" s="26"/>
    </row>
    <row r="58" spans="1:12" x14ac:dyDescent="0.2">
      <c r="A58" s="113"/>
      <c r="B58" s="86" t="s">
        <v>107</v>
      </c>
      <c r="C58" s="3"/>
      <c r="D58" s="35"/>
      <c r="E58" s="5"/>
      <c r="F58" s="113"/>
      <c r="G58" s="113"/>
      <c r="H58" s="36"/>
    </row>
    <row r="59" spans="1:12" s="36" customFormat="1" x14ac:dyDescent="0.2">
      <c r="A59" s="120"/>
      <c r="B59" s="87" t="s">
        <v>109</v>
      </c>
      <c r="C59" s="37">
        <f>+C56-C57-C58</f>
        <v>0</v>
      </c>
      <c r="D59" s="30"/>
      <c r="E59" s="69">
        <f>+E56-E57-E58</f>
        <v>0</v>
      </c>
      <c r="F59" s="120"/>
      <c r="G59" s="120"/>
      <c r="K59" s="26"/>
      <c r="L59" s="26"/>
    </row>
    <row r="60" spans="1:12" s="36" customFormat="1" x14ac:dyDescent="0.2">
      <c r="A60" s="120"/>
      <c r="B60" s="86" t="s">
        <v>111</v>
      </c>
      <c r="C60" s="6"/>
      <c r="D60" s="30"/>
      <c r="E60" s="116"/>
      <c r="F60" s="120"/>
      <c r="G60" s="120"/>
      <c r="H60" s="26"/>
      <c r="K60" s="38"/>
      <c r="L60" s="39"/>
    </row>
    <row r="61" spans="1:12" x14ac:dyDescent="0.2">
      <c r="A61" s="113"/>
      <c r="B61" s="86" t="s">
        <v>113</v>
      </c>
      <c r="C61" s="3"/>
      <c r="D61" s="30"/>
      <c r="E61" s="117"/>
      <c r="F61" s="113"/>
      <c r="G61" s="113"/>
    </row>
    <row r="62" spans="1:12" x14ac:dyDescent="0.2">
      <c r="A62" s="113"/>
      <c r="B62" s="86" t="s">
        <v>116</v>
      </c>
      <c r="C62" s="40">
        <f>C63-C64</f>
        <v>0</v>
      </c>
      <c r="D62" s="30"/>
      <c r="E62" s="70">
        <f>E63-E64</f>
        <v>0</v>
      </c>
      <c r="F62" s="113"/>
      <c r="G62" s="113"/>
    </row>
    <row r="63" spans="1:12" x14ac:dyDescent="0.2">
      <c r="A63" s="113"/>
      <c r="B63" s="88" t="s">
        <v>118</v>
      </c>
      <c r="C63" s="1"/>
      <c r="D63" s="35"/>
      <c r="E63" s="71"/>
      <c r="F63" s="113"/>
      <c r="G63" s="113"/>
    </row>
    <row r="64" spans="1:12" x14ac:dyDescent="0.2">
      <c r="A64" s="113"/>
      <c r="B64" s="88" t="s">
        <v>120</v>
      </c>
      <c r="C64" s="2"/>
      <c r="D64" s="35"/>
      <c r="E64" s="72"/>
      <c r="F64" s="113"/>
      <c r="G64" s="113"/>
      <c r="H64" s="36"/>
    </row>
    <row r="65" spans="1:12" s="36" customFormat="1" x14ac:dyDescent="0.2">
      <c r="A65" s="120"/>
      <c r="B65" s="87" t="s">
        <v>126</v>
      </c>
      <c r="C65" s="37">
        <f>+C59+C60+C61+C62</f>
        <v>0</v>
      </c>
      <c r="D65" s="30"/>
      <c r="E65" s="69">
        <f>+E59+E60+E61+E62</f>
        <v>0</v>
      </c>
      <c r="F65" s="120"/>
      <c r="G65" s="120"/>
      <c r="H65" s="26"/>
      <c r="K65" s="26"/>
      <c r="L65" s="26"/>
    </row>
    <row r="66" spans="1:12" x14ac:dyDescent="0.2">
      <c r="A66" s="113"/>
      <c r="B66" s="86" t="s">
        <v>128</v>
      </c>
      <c r="C66" s="3"/>
      <c r="D66" s="30"/>
      <c r="E66" s="73"/>
      <c r="F66" s="113"/>
      <c r="G66" s="113"/>
      <c r="H66" s="36"/>
    </row>
    <row r="67" spans="1:12" s="36" customFormat="1" x14ac:dyDescent="0.2">
      <c r="A67" s="120"/>
      <c r="B67" s="87" t="s">
        <v>130</v>
      </c>
      <c r="C67" s="37">
        <f>C65-C66</f>
        <v>0</v>
      </c>
      <c r="D67" s="30"/>
      <c r="E67" s="69">
        <f>E65-E66</f>
        <v>0</v>
      </c>
      <c r="F67" s="120"/>
      <c r="G67" s="120"/>
      <c r="H67" s="26"/>
      <c r="K67" s="26"/>
      <c r="L67" s="26"/>
    </row>
    <row r="68" spans="1:12" s="36" customFormat="1" ht="24" x14ac:dyDescent="0.2">
      <c r="A68" s="120"/>
      <c r="B68" s="89" t="s">
        <v>436</v>
      </c>
      <c r="C68" s="51"/>
      <c r="D68" s="30"/>
      <c r="E68" s="74"/>
      <c r="F68" s="120"/>
      <c r="G68" s="120"/>
      <c r="H68" s="26"/>
      <c r="K68" s="26"/>
      <c r="L68" s="26"/>
    </row>
    <row r="69" spans="1:12" ht="16.5" customHeight="1" x14ac:dyDescent="0.2">
      <c r="A69" s="113"/>
      <c r="B69" s="30"/>
      <c r="C69" s="30"/>
      <c r="D69" s="30"/>
      <c r="E69" s="30"/>
      <c r="F69" s="113"/>
      <c r="G69" s="113"/>
    </row>
    <row r="70" spans="1:12" ht="12.75" thickBot="1" x14ac:dyDescent="0.25">
      <c r="A70" s="113"/>
      <c r="B70" s="85" t="s">
        <v>134</v>
      </c>
      <c r="C70" s="41">
        <v>42369</v>
      </c>
      <c r="D70" s="33"/>
      <c r="E70" s="41">
        <v>42735</v>
      </c>
      <c r="F70" s="113"/>
      <c r="G70" s="113"/>
    </row>
    <row r="71" spans="1:12" x14ac:dyDescent="0.2">
      <c r="A71" s="113"/>
      <c r="B71" s="90" t="s">
        <v>136</v>
      </c>
      <c r="C71" s="1"/>
      <c r="D71" s="30"/>
      <c r="E71" s="67"/>
      <c r="F71" s="113"/>
      <c r="G71" s="113"/>
    </row>
    <row r="72" spans="1:12" x14ac:dyDescent="0.2">
      <c r="A72" s="113"/>
      <c r="B72" s="90" t="s">
        <v>138</v>
      </c>
      <c r="C72" s="4"/>
      <c r="D72" s="30"/>
      <c r="E72" s="76"/>
      <c r="F72" s="113"/>
      <c r="G72" s="113"/>
    </row>
    <row r="73" spans="1:12" x14ac:dyDescent="0.2">
      <c r="A73" s="113"/>
      <c r="B73" s="90" t="s">
        <v>140</v>
      </c>
      <c r="C73" s="4"/>
      <c r="D73" s="30"/>
      <c r="E73" s="76"/>
      <c r="F73" s="113"/>
      <c r="G73" s="113"/>
    </row>
    <row r="74" spans="1:12" x14ac:dyDescent="0.2">
      <c r="A74" s="113"/>
      <c r="B74" s="90" t="s">
        <v>142</v>
      </c>
      <c r="C74" s="4"/>
      <c r="D74" s="30"/>
      <c r="E74" s="76"/>
      <c r="F74" s="113"/>
      <c r="G74" s="113"/>
    </row>
    <row r="75" spans="1:12" x14ac:dyDescent="0.2">
      <c r="A75" s="113"/>
      <c r="B75" s="90" t="s">
        <v>437</v>
      </c>
      <c r="C75" s="2"/>
      <c r="D75" s="30"/>
      <c r="E75" s="118"/>
      <c r="F75" s="113"/>
      <c r="G75" s="113"/>
      <c r="H75" s="36"/>
    </row>
    <row r="76" spans="1:12" s="36" customFormat="1" x14ac:dyDescent="0.2">
      <c r="A76" s="120"/>
      <c r="B76" s="91" t="s">
        <v>144</v>
      </c>
      <c r="C76" s="42">
        <f>SUM(C71:C75)</f>
        <v>0</v>
      </c>
      <c r="D76" s="30"/>
      <c r="E76" s="42">
        <f>SUM(E71:E75)</f>
        <v>0</v>
      </c>
      <c r="F76" s="120"/>
      <c r="G76" s="120"/>
      <c r="H76" s="26"/>
      <c r="K76" s="26"/>
      <c r="L76" s="26"/>
    </row>
    <row r="77" spans="1:12" ht="7.5" customHeight="1" x14ac:dyDescent="0.2">
      <c r="A77" s="113"/>
      <c r="B77" s="30"/>
      <c r="C77" s="43"/>
      <c r="D77" s="44"/>
      <c r="E77" s="43"/>
      <c r="F77" s="113"/>
      <c r="G77" s="113"/>
    </row>
    <row r="78" spans="1:12" ht="11.25" customHeight="1" x14ac:dyDescent="0.2">
      <c r="A78" s="113"/>
      <c r="B78" s="92" t="s">
        <v>438</v>
      </c>
      <c r="C78" s="1"/>
      <c r="D78" s="44"/>
      <c r="E78" s="71"/>
      <c r="F78" s="113"/>
      <c r="G78" s="113"/>
    </row>
    <row r="79" spans="1:12" x14ac:dyDescent="0.2">
      <c r="A79" s="113"/>
      <c r="B79" s="93" t="s">
        <v>150</v>
      </c>
      <c r="C79" s="4"/>
      <c r="D79" s="44"/>
      <c r="E79" s="11"/>
      <c r="F79" s="113"/>
      <c r="G79" s="113"/>
    </row>
    <row r="80" spans="1:12" x14ac:dyDescent="0.2">
      <c r="A80" s="113"/>
      <c r="B80" s="94" t="s">
        <v>439</v>
      </c>
      <c r="C80" s="4"/>
      <c r="D80" s="44"/>
      <c r="E80" s="11"/>
      <c r="F80" s="113"/>
      <c r="G80" s="113"/>
    </row>
    <row r="81" spans="1:12" x14ac:dyDescent="0.2">
      <c r="A81" s="113"/>
      <c r="B81" s="94" t="s">
        <v>165</v>
      </c>
      <c r="C81" s="2"/>
      <c r="D81" s="44"/>
      <c r="E81" s="72"/>
      <c r="F81" s="113"/>
      <c r="G81" s="113"/>
      <c r="H81" s="36"/>
    </row>
    <row r="82" spans="1:12" s="36" customFormat="1" ht="10.5" customHeight="1" x14ac:dyDescent="0.2">
      <c r="A82" s="120"/>
      <c r="B82" s="91" t="s">
        <v>167</v>
      </c>
      <c r="C82" s="42">
        <f>SUM(C78:C81)</f>
        <v>0</v>
      </c>
      <c r="D82" s="30"/>
      <c r="E82" s="42">
        <f>SUM(E78:E81)</f>
        <v>0</v>
      </c>
      <c r="F82" s="120"/>
      <c r="G82" s="120"/>
      <c r="K82" s="26"/>
      <c r="L82" s="26"/>
    </row>
    <row r="83" spans="1:12" s="36" customFormat="1" ht="10.5" customHeight="1" x14ac:dyDescent="0.2">
      <c r="A83" s="120"/>
      <c r="B83" s="91"/>
      <c r="C83" s="42"/>
      <c r="D83" s="30"/>
      <c r="E83" s="42"/>
      <c r="F83" s="120"/>
      <c r="G83" s="120"/>
      <c r="K83" s="26"/>
      <c r="L83" s="26"/>
    </row>
    <row r="84" spans="1:12" s="36" customFormat="1" ht="10.5" customHeight="1" x14ac:dyDescent="0.2">
      <c r="A84" s="120"/>
      <c r="B84" s="91" t="s">
        <v>171</v>
      </c>
      <c r="C84" s="4"/>
      <c r="D84" s="30"/>
      <c r="E84" s="75"/>
      <c r="F84" s="120"/>
      <c r="G84" s="120"/>
      <c r="K84" s="26"/>
      <c r="L84" s="26"/>
    </row>
    <row r="85" spans="1:12" s="36" customFormat="1" ht="10.5" customHeight="1" x14ac:dyDescent="0.2">
      <c r="A85" s="120"/>
      <c r="B85" s="91"/>
      <c r="C85" s="42"/>
      <c r="D85" s="30"/>
      <c r="E85" s="42"/>
      <c r="F85" s="120"/>
      <c r="G85" s="120"/>
      <c r="K85" s="26"/>
      <c r="L85" s="26"/>
    </row>
    <row r="86" spans="1:12" s="36" customFormat="1" x14ac:dyDescent="0.2">
      <c r="A86" s="120"/>
      <c r="B86" s="91" t="s">
        <v>174</v>
      </c>
      <c r="C86" s="4"/>
      <c r="D86" s="30"/>
      <c r="E86" s="11"/>
      <c r="F86" s="120"/>
      <c r="G86" s="120"/>
      <c r="H86" s="26"/>
      <c r="K86" s="26"/>
      <c r="L86" s="26"/>
    </row>
    <row r="87" spans="1:12" ht="7.5" customHeight="1" x14ac:dyDescent="0.2">
      <c r="A87" s="113"/>
      <c r="B87" s="30"/>
      <c r="C87" s="43"/>
      <c r="D87" s="30"/>
      <c r="E87" s="43"/>
      <c r="F87" s="113"/>
      <c r="G87" s="113"/>
      <c r="H87" s="36"/>
    </row>
    <row r="88" spans="1:12" s="36" customFormat="1" x14ac:dyDescent="0.2">
      <c r="A88" s="120"/>
      <c r="B88" s="95" t="s">
        <v>177</v>
      </c>
      <c r="C88" s="42">
        <f>SUM(C76,C82,C84,C86)</f>
        <v>0</v>
      </c>
      <c r="D88" s="30"/>
      <c r="E88" s="42">
        <f>SUM(E76,E82,E84,E86)</f>
        <v>0</v>
      </c>
      <c r="F88" s="120"/>
      <c r="G88" s="120"/>
      <c r="H88" s="26"/>
      <c r="K88" s="26"/>
      <c r="L88" s="26"/>
    </row>
    <row r="89" spans="1:12" x14ac:dyDescent="0.2">
      <c r="A89" s="113"/>
      <c r="B89" s="96"/>
      <c r="C89" s="43"/>
      <c r="D89" s="30"/>
      <c r="E89" s="43"/>
      <c r="F89" s="113"/>
      <c r="G89" s="113"/>
      <c r="H89" s="36"/>
    </row>
    <row r="90" spans="1:12" s="36" customFormat="1" ht="24.75" customHeight="1" x14ac:dyDescent="0.2">
      <c r="A90" s="120"/>
      <c r="B90" s="97" t="s">
        <v>181</v>
      </c>
      <c r="C90" s="4"/>
      <c r="D90" s="30"/>
      <c r="E90" s="76"/>
      <c r="F90" s="120"/>
      <c r="G90" s="120"/>
      <c r="K90" s="26"/>
      <c r="L90" s="26"/>
    </row>
    <row r="91" spans="1:12" s="36" customFormat="1" x14ac:dyDescent="0.2">
      <c r="A91" s="120"/>
      <c r="B91" s="98" t="s">
        <v>184</v>
      </c>
      <c r="C91" s="4"/>
      <c r="D91" s="35"/>
      <c r="E91" s="11"/>
      <c r="F91" s="120"/>
      <c r="G91" s="120"/>
      <c r="K91" s="26"/>
      <c r="L91" s="26"/>
    </row>
    <row r="92" spans="1:12" s="36" customFormat="1" ht="24" x14ac:dyDescent="0.2">
      <c r="A92" s="120"/>
      <c r="B92" s="97" t="s">
        <v>186</v>
      </c>
      <c r="C92" s="4"/>
      <c r="D92" s="30"/>
      <c r="E92" s="75"/>
      <c r="F92" s="120"/>
      <c r="G92" s="120"/>
      <c r="K92" s="26"/>
      <c r="L92" s="26"/>
    </row>
    <row r="93" spans="1:12" s="36" customFormat="1" x14ac:dyDescent="0.2">
      <c r="A93" s="120"/>
      <c r="B93" s="97" t="s">
        <v>188</v>
      </c>
      <c r="C93" s="4"/>
      <c r="D93" s="30"/>
      <c r="E93" s="76"/>
      <c r="F93" s="120"/>
      <c r="G93" s="120"/>
      <c r="K93" s="26"/>
      <c r="L93" s="26"/>
    </row>
    <row r="94" spans="1:12" s="36" customFormat="1" x14ac:dyDescent="0.2">
      <c r="A94" s="120"/>
      <c r="B94" s="97" t="s">
        <v>193</v>
      </c>
      <c r="C94" s="4"/>
      <c r="D94" s="30"/>
      <c r="E94" s="76"/>
      <c r="F94" s="120"/>
      <c r="G94" s="120"/>
      <c r="K94" s="26"/>
      <c r="L94" s="26"/>
    </row>
    <row r="95" spans="1:12" s="36" customFormat="1" x14ac:dyDescent="0.2">
      <c r="A95" s="120"/>
      <c r="B95" s="97" t="s">
        <v>195</v>
      </c>
      <c r="C95" s="4"/>
      <c r="D95" s="30"/>
      <c r="E95" s="76"/>
      <c r="F95" s="120"/>
      <c r="G95" s="120"/>
      <c r="K95" s="26"/>
      <c r="L95" s="26"/>
    </row>
    <row r="96" spans="1:12" s="36" customFormat="1" x14ac:dyDescent="0.2">
      <c r="A96" s="120"/>
      <c r="B96" s="98" t="s">
        <v>197</v>
      </c>
      <c r="C96" s="4"/>
      <c r="D96" s="30"/>
      <c r="E96" s="76"/>
      <c r="F96" s="120"/>
      <c r="G96" s="120"/>
      <c r="K96" s="26"/>
      <c r="L96" s="26"/>
    </row>
    <row r="97" spans="1:12" s="36" customFormat="1" x14ac:dyDescent="0.2">
      <c r="A97" s="120"/>
      <c r="B97" s="97" t="s">
        <v>200</v>
      </c>
      <c r="C97" s="4"/>
      <c r="D97" s="30"/>
      <c r="E97" s="76"/>
      <c r="F97" s="120"/>
      <c r="G97" s="113"/>
      <c r="K97" s="26"/>
      <c r="L97" s="26"/>
    </row>
    <row r="98" spans="1:12" s="36" customFormat="1" ht="37.5" customHeight="1" x14ac:dyDescent="0.2">
      <c r="A98" s="120"/>
      <c r="B98" s="97" t="s">
        <v>440</v>
      </c>
      <c r="C98" s="5"/>
      <c r="D98" s="45"/>
      <c r="E98" s="68"/>
      <c r="F98" s="120"/>
      <c r="G98" s="113"/>
      <c r="K98" s="26"/>
      <c r="L98" s="26"/>
    </row>
    <row r="99" spans="1:12" s="36" customFormat="1" x14ac:dyDescent="0.2">
      <c r="A99" s="120"/>
      <c r="B99" s="87" t="s">
        <v>202</v>
      </c>
      <c r="C99" s="42">
        <f>SUM(C90,C92:C95,C97:C97)</f>
        <v>0</v>
      </c>
      <c r="D99" s="30"/>
      <c r="E99" s="42">
        <f>SUM(E90,E92:E95,E97:E97)</f>
        <v>0</v>
      </c>
      <c r="F99" s="120"/>
      <c r="G99" s="120"/>
      <c r="H99" s="26"/>
      <c r="K99" s="26"/>
      <c r="L99" s="26"/>
    </row>
    <row r="100" spans="1:12" ht="7.5" customHeight="1" x14ac:dyDescent="0.2">
      <c r="A100" s="113"/>
      <c r="B100" s="86"/>
      <c r="C100" s="43"/>
      <c r="D100" s="30"/>
      <c r="E100" s="43"/>
      <c r="F100" s="113"/>
      <c r="G100" s="113"/>
      <c r="H100" s="36"/>
    </row>
    <row r="101" spans="1:12" s="36" customFormat="1" x14ac:dyDescent="0.2">
      <c r="A101" s="120"/>
      <c r="B101" s="87" t="s">
        <v>206</v>
      </c>
      <c r="C101" s="24"/>
      <c r="D101" s="30"/>
      <c r="E101" s="75"/>
      <c r="F101" s="120"/>
      <c r="G101" s="120"/>
      <c r="K101" s="26"/>
      <c r="L101" s="26"/>
    </row>
    <row r="102" spans="1:12" s="36" customFormat="1" x14ac:dyDescent="0.2">
      <c r="A102" s="120"/>
      <c r="B102" s="87"/>
      <c r="C102" s="43"/>
      <c r="D102" s="30"/>
      <c r="E102" s="43"/>
      <c r="F102" s="120"/>
      <c r="G102" s="120"/>
      <c r="K102" s="26"/>
      <c r="L102" s="26"/>
    </row>
    <row r="103" spans="1:12" s="36" customFormat="1" x14ac:dyDescent="0.2">
      <c r="A103" s="120"/>
      <c r="B103" s="87" t="s">
        <v>441</v>
      </c>
      <c r="C103" s="5"/>
      <c r="D103" s="45"/>
      <c r="E103" s="5"/>
      <c r="F103" s="120"/>
      <c r="G103" s="120"/>
      <c r="H103" s="26"/>
      <c r="K103" s="26"/>
      <c r="L103" s="26"/>
    </row>
    <row r="104" spans="1:12" ht="7.5" customHeight="1" x14ac:dyDescent="0.2">
      <c r="A104" s="113"/>
      <c r="B104" s="86"/>
      <c r="C104" s="43"/>
      <c r="D104" s="30"/>
      <c r="E104" s="43"/>
      <c r="F104" s="113"/>
      <c r="G104" s="113"/>
    </row>
    <row r="105" spans="1:12" x14ac:dyDescent="0.2">
      <c r="A105" s="113"/>
      <c r="B105" s="88" t="s">
        <v>442</v>
      </c>
      <c r="C105" s="11"/>
      <c r="D105" s="45"/>
      <c r="E105" s="75"/>
      <c r="F105" s="113"/>
      <c r="G105" s="113"/>
    </row>
    <row r="106" spans="1:12" x14ac:dyDescent="0.2">
      <c r="A106" s="113"/>
      <c r="B106" s="99" t="s">
        <v>217</v>
      </c>
      <c r="C106" s="24"/>
      <c r="D106" s="45"/>
      <c r="E106" s="11"/>
      <c r="F106" s="113"/>
      <c r="G106" s="113"/>
    </row>
    <row r="107" spans="1:12" x14ac:dyDescent="0.2">
      <c r="A107" s="113"/>
      <c r="B107" s="88" t="s">
        <v>443</v>
      </c>
      <c r="C107" s="11"/>
      <c r="D107" s="45"/>
      <c r="E107" s="11"/>
      <c r="F107" s="113"/>
      <c r="G107" s="113"/>
    </row>
    <row r="108" spans="1:12" x14ac:dyDescent="0.2">
      <c r="A108" s="113"/>
      <c r="B108" s="99" t="s">
        <v>223</v>
      </c>
      <c r="C108" s="24"/>
      <c r="D108" s="44"/>
      <c r="E108" s="11"/>
      <c r="F108" s="113"/>
      <c r="G108" s="113"/>
    </row>
    <row r="109" spans="1:12" x14ac:dyDescent="0.2">
      <c r="A109" s="113"/>
      <c r="B109" s="100" t="s">
        <v>444</v>
      </c>
      <c r="C109" s="24"/>
      <c r="D109" s="44"/>
      <c r="E109" s="11"/>
      <c r="F109" s="113"/>
      <c r="G109" s="113"/>
      <c r="H109" s="36"/>
    </row>
    <row r="110" spans="1:12" s="36" customFormat="1" x14ac:dyDescent="0.2">
      <c r="A110" s="120"/>
      <c r="B110" s="87" t="s">
        <v>445</v>
      </c>
      <c r="C110" s="42">
        <f>SUM(C105,C107)</f>
        <v>0</v>
      </c>
      <c r="D110" s="30"/>
      <c r="E110" s="42">
        <f>SUM(E105,E107)</f>
        <v>0</v>
      </c>
      <c r="F110" s="120"/>
      <c r="G110" s="120"/>
      <c r="K110" s="26"/>
      <c r="L110" s="26"/>
    </row>
    <row r="111" spans="1:12" s="36" customFormat="1" x14ac:dyDescent="0.2">
      <c r="A111" s="120"/>
      <c r="B111" s="87"/>
      <c r="C111" s="42"/>
      <c r="D111" s="30"/>
      <c r="E111" s="42"/>
      <c r="F111" s="120"/>
      <c r="G111" s="120"/>
      <c r="K111" s="26"/>
      <c r="L111" s="26"/>
    </row>
    <row r="112" spans="1:12" s="36" customFormat="1" x14ac:dyDescent="0.2">
      <c r="A112" s="120"/>
      <c r="B112" s="87" t="s">
        <v>232</v>
      </c>
      <c r="C112" s="24"/>
      <c r="D112" s="30"/>
      <c r="E112" s="75"/>
      <c r="F112" s="120"/>
      <c r="G112" s="120"/>
      <c r="K112" s="26"/>
      <c r="L112" s="26"/>
    </row>
    <row r="113" spans="1:12" s="36" customFormat="1" ht="7.5" customHeight="1" x14ac:dyDescent="0.2">
      <c r="A113" s="120"/>
      <c r="B113" s="87"/>
      <c r="C113" s="42"/>
      <c r="D113" s="30"/>
      <c r="E113" s="42"/>
      <c r="F113" s="120"/>
      <c r="G113" s="120"/>
      <c r="K113" s="26"/>
      <c r="L113" s="26"/>
    </row>
    <row r="114" spans="1:12" s="36" customFormat="1" x14ac:dyDescent="0.2">
      <c r="A114" s="120"/>
      <c r="B114" s="87" t="s">
        <v>235</v>
      </c>
      <c r="C114" s="23"/>
      <c r="D114" s="30"/>
      <c r="E114" s="75"/>
      <c r="F114" s="120"/>
      <c r="G114" s="120"/>
      <c r="H114" s="26"/>
      <c r="K114" s="26"/>
      <c r="L114" s="26"/>
    </row>
    <row r="115" spans="1:12" ht="7.5" customHeight="1" x14ac:dyDescent="0.2">
      <c r="A115" s="113"/>
      <c r="B115" s="30"/>
      <c r="C115" s="43"/>
      <c r="D115" s="30"/>
      <c r="E115" s="43"/>
      <c r="F115" s="113"/>
      <c r="G115" s="113"/>
      <c r="H115" s="36"/>
    </row>
    <row r="116" spans="1:12" s="36" customFormat="1" x14ac:dyDescent="0.2">
      <c r="A116" s="120"/>
      <c r="B116" s="87" t="s">
        <v>240</v>
      </c>
      <c r="C116" s="42">
        <f>SUM(C99,C101,C103,C110,C112,C114)</f>
        <v>0</v>
      </c>
      <c r="D116" s="30"/>
      <c r="E116" s="42">
        <f>SUM(E99,E101,E103,E110,E112,E114)</f>
        <v>0</v>
      </c>
      <c r="F116" s="120"/>
      <c r="G116" s="120"/>
      <c r="K116" s="26"/>
      <c r="L116" s="26"/>
    </row>
    <row r="117" spans="1:12" s="36" customFormat="1" x14ac:dyDescent="0.2">
      <c r="A117" s="120"/>
      <c r="B117" s="87"/>
      <c r="C117" s="46"/>
      <c r="D117" s="30"/>
      <c r="E117" s="46"/>
      <c r="F117" s="120"/>
      <c r="G117" s="120"/>
      <c r="K117" s="26"/>
      <c r="L117" s="26"/>
    </row>
    <row r="118" spans="1:12" s="36" customFormat="1" x14ac:dyDescent="0.2">
      <c r="A118" s="120"/>
      <c r="B118" s="87" t="s">
        <v>243</v>
      </c>
      <c r="C118" s="47" t="str">
        <f>IF(ROUND((C88-C116)/2,1)=0,"Balansas",C88-C116)</f>
        <v>Balansas</v>
      </c>
      <c r="D118" s="30"/>
      <c r="E118" s="47" t="str">
        <f>IF(ROUND((E88-E116)/2,1)=0,"Balansas",E88-E116)</f>
        <v>Balansas</v>
      </c>
      <c r="F118" s="120"/>
      <c r="G118" s="120"/>
      <c r="H118" s="26"/>
      <c r="K118" s="26"/>
      <c r="L118" s="26"/>
    </row>
    <row r="119" spans="1:12" x14ac:dyDescent="0.2">
      <c r="A119" s="113"/>
      <c r="B119" s="30"/>
      <c r="C119" s="30"/>
      <c r="D119" s="30"/>
      <c r="E119" s="30"/>
      <c r="F119" s="113"/>
      <c r="G119" s="113"/>
    </row>
    <row r="120" spans="1:12" x14ac:dyDescent="0.2">
      <c r="A120" s="113"/>
      <c r="B120" s="30"/>
      <c r="C120" s="30"/>
      <c r="D120" s="30"/>
      <c r="E120" s="30"/>
      <c r="F120" s="113"/>
      <c r="G120" s="113"/>
    </row>
    <row r="121" spans="1:12" x14ac:dyDescent="0.2">
      <c r="A121" s="113"/>
      <c r="B121" s="101" t="s">
        <v>247</v>
      </c>
      <c r="C121" s="52"/>
      <c r="D121" s="45"/>
      <c r="E121" s="77"/>
      <c r="F121" s="113"/>
      <c r="G121" s="113"/>
    </row>
    <row r="122" spans="1:12" x14ac:dyDescent="0.2">
      <c r="A122" s="113"/>
      <c r="B122" s="30"/>
      <c r="C122" s="30"/>
      <c r="D122" s="30"/>
      <c r="E122" s="30"/>
      <c r="F122" s="113"/>
      <c r="G122" s="113"/>
    </row>
    <row r="123" spans="1:12" x14ac:dyDescent="0.2">
      <c r="A123" s="113"/>
      <c r="B123" s="86"/>
      <c r="C123" s="30"/>
      <c r="D123" s="30"/>
      <c r="E123" s="30"/>
      <c r="F123" s="113"/>
      <c r="G123" s="113"/>
    </row>
    <row r="124" spans="1:12" ht="12.75" thickBot="1" x14ac:dyDescent="0.25">
      <c r="A124" s="113"/>
      <c r="B124" s="85" t="s">
        <v>251</v>
      </c>
      <c r="C124" s="33" t="str">
        <f>C53</f>
        <v>2015 metai</v>
      </c>
      <c r="D124" s="33"/>
      <c r="E124" s="33" t="str">
        <f>E53</f>
        <v>2016 metai</v>
      </c>
      <c r="F124" s="113"/>
      <c r="G124" s="113"/>
    </row>
    <row r="125" spans="1:12" x14ac:dyDescent="0.2">
      <c r="A125" s="113"/>
      <c r="B125" s="102" t="s">
        <v>446</v>
      </c>
      <c r="C125" s="58" t="s">
        <v>447</v>
      </c>
      <c r="D125" s="48"/>
      <c r="E125" s="78"/>
      <c r="F125" s="113"/>
      <c r="G125" s="113"/>
    </row>
    <row r="126" spans="1:12" x14ac:dyDescent="0.2">
      <c r="A126" s="113"/>
      <c r="B126" s="103"/>
      <c r="C126" s="48"/>
      <c r="D126" s="48"/>
      <c r="E126" s="48"/>
      <c r="F126" s="113"/>
      <c r="G126" s="113"/>
    </row>
    <row r="127" spans="1:12" ht="24" x14ac:dyDescent="0.2">
      <c r="A127" s="113"/>
      <c r="B127" s="104" t="s">
        <v>253</v>
      </c>
      <c r="C127" s="24"/>
      <c r="D127" s="30"/>
      <c r="E127" s="75"/>
      <c r="F127" s="113"/>
      <c r="G127" s="113"/>
    </row>
    <row r="128" spans="1:12" ht="9" customHeight="1" x14ac:dyDescent="0.2">
      <c r="A128" s="113"/>
      <c r="B128" s="30"/>
      <c r="C128" s="43"/>
      <c r="D128" s="10"/>
      <c r="E128" s="43"/>
      <c r="F128" s="113"/>
      <c r="G128" s="113"/>
    </row>
    <row r="129" spans="1:7" ht="24" x14ac:dyDescent="0.2">
      <c r="A129" s="113"/>
      <c r="B129" s="105" t="s">
        <v>448</v>
      </c>
      <c r="C129" s="23"/>
      <c r="D129" s="45"/>
      <c r="E129" s="75"/>
      <c r="F129" s="113"/>
      <c r="G129" s="113"/>
    </row>
    <row r="130" spans="1:7" x14ac:dyDescent="0.2">
      <c r="A130" s="113"/>
      <c r="B130" s="30"/>
      <c r="C130" s="10"/>
      <c r="D130" s="10"/>
      <c r="E130" s="10"/>
      <c r="F130" s="113"/>
      <c r="G130" s="113"/>
    </row>
    <row r="131" spans="1:7" ht="12.75" thickBot="1" x14ac:dyDescent="0.25">
      <c r="A131" s="113"/>
      <c r="B131" s="85" t="s">
        <v>265</v>
      </c>
      <c r="C131" s="33" t="str">
        <f>C53</f>
        <v>2015 metai</v>
      </c>
      <c r="D131" s="33"/>
      <c r="E131" s="33" t="str">
        <f>E53</f>
        <v>2016 metai</v>
      </c>
      <c r="F131" s="113"/>
      <c r="G131" s="113"/>
    </row>
    <row r="132" spans="1:7" x14ac:dyDescent="0.2">
      <c r="A132" s="113"/>
      <c r="B132" s="106" t="s">
        <v>267</v>
      </c>
      <c r="C132" s="4"/>
      <c r="D132" s="34"/>
      <c r="E132" s="11"/>
      <c r="F132" s="113"/>
      <c r="G132" s="113"/>
    </row>
    <row r="133" spans="1:7" x14ac:dyDescent="0.2">
      <c r="A133" s="113"/>
      <c r="B133" s="107" t="s">
        <v>269</v>
      </c>
      <c r="C133" s="24"/>
      <c r="D133" s="44"/>
      <c r="E133" s="11"/>
      <c r="F133" s="113"/>
      <c r="G133" s="113"/>
    </row>
    <row r="134" spans="1:7" x14ac:dyDescent="0.2">
      <c r="A134" s="113"/>
      <c r="B134" s="106" t="s">
        <v>449</v>
      </c>
      <c r="C134" s="24"/>
      <c r="D134" s="30"/>
      <c r="E134" s="76"/>
      <c r="F134" s="113"/>
      <c r="G134" s="113"/>
    </row>
    <row r="135" spans="1:7" x14ac:dyDescent="0.2">
      <c r="A135" s="113"/>
      <c r="B135" s="106" t="s">
        <v>450</v>
      </c>
      <c r="C135" s="24"/>
      <c r="D135" s="30"/>
      <c r="E135" s="76"/>
      <c r="F135" s="113"/>
      <c r="G135" s="113"/>
    </row>
    <row r="136" spans="1:7" ht="25.5" customHeight="1" x14ac:dyDescent="0.2">
      <c r="A136" s="113"/>
      <c r="B136" s="108" t="s">
        <v>451</v>
      </c>
      <c r="C136" s="30"/>
      <c r="D136" s="10"/>
      <c r="E136" s="30"/>
      <c r="F136" s="113"/>
      <c r="G136" s="113"/>
    </row>
    <row r="137" spans="1:7" ht="12" customHeight="1" thickBot="1" x14ac:dyDescent="0.25">
      <c r="A137" s="113"/>
      <c r="B137" s="109"/>
      <c r="C137" s="49"/>
      <c r="D137" s="49"/>
      <c r="E137" s="49"/>
      <c r="F137" s="113"/>
      <c r="G137" s="113"/>
    </row>
    <row r="138" spans="1:7" ht="12" customHeight="1" thickBot="1" x14ac:dyDescent="0.25">
      <c r="A138" s="113"/>
      <c r="B138" s="85" t="s">
        <v>276</v>
      </c>
      <c r="C138" s="33"/>
      <c r="D138" s="33"/>
      <c r="E138" s="33"/>
      <c r="F138" s="113"/>
      <c r="G138" s="113"/>
    </row>
    <row r="139" spans="1:7" ht="86.25" customHeight="1" x14ac:dyDescent="0.2">
      <c r="A139" s="113"/>
      <c r="B139" s="110" t="s">
        <v>278</v>
      </c>
      <c r="C139" s="581"/>
      <c r="D139" s="581"/>
      <c r="E139" s="581"/>
      <c r="F139" s="113"/>
      <c r="G139" s="113"/>
    </row>
    <row r="140" spans="1:7" x14ac:dyDescent="0.2">
      <c r="A140" s="113"/>
      <c r="B140" s="10"/>
      <c r="C140" s="30"/>
      <c r="D140" s="30"/>
      <c r="E140" s="30"/>
      <c r="F140" s="113"/>
      <c r="G140" s="113"/>
    </row>
    <row r="141" spans="1:7" ht="12.75" thickBot="1" x14ac:dyDescent="0.25">
      <c r="A141" s="113"/>
      <c r="B141" s="122"/>
      <c r="C141" s="50"/>
      <c r="D141" s="50"/>
      <c r="E141" s="50"/>
      <c r="F141" s="113"/>
      <c r="G141" s="113"/>
    </row>
    <row r="142" spans="1:7" ht="13.5" customHeight="1" x14ac:dyDescent="0.2">
      <c r="A142" s="113"/>
      <c r="B142" s="30"/>
      <c r="C142" s="30"/>
      <c r="D142" s="30"/>
      <c r="E142" s="30"/>
      <c r="F142" s="113"/>
      <c r="G142" s="113"/>
    </row>
    <row r="143" spans="1:7" x14ac:dyDescent="0.2">
      <c r="A143" s="113"/>
      <c r="B143" s="27" t="s">
        <v>285</v>
      </c>
      <c r="C143" s="79"/>
      <c r="D143" s="79"/>
      <c r="E143" s="79"/>
      <c r="F143" s="113"/>
      <c r="G143" s="113"/>
    </row>
    <row r="144" spans="1:7" x14ac:dyDescent="0.2">
      <c r="A144" s="113"/>
      <c r="B144" s="30" t="s">
        <v>287</v>
      </c>
      <c r="C144" s="587"/>
      <c r="D144" s="587"/>
      <c r="E144" s="587"/>
      <c r="F144" s="113"/>
      <c r="G144" s="113"/>
    </row>
    <row r="145" spans="1:7" x14ac:dyDescent="0.2">
      <c r="A145" s="113"/>
      <c r="B145" s="30" t="s">
        <v>289</v>
      </c>
      <c r="C145" s="589"/>
      <c r="D145" s="589"/>
      <c r="E145" s="589"/>
      <c r="F145" s="113"/>
      <c r="G145" s="113"/>
    </row>
    <row r="146" spans="1:7" ht="24" x14ac:dyDescent="0.2">
      <c r="A146" s="113"/>
      <c r="B146" s="111" t="s">
        <v>293</v>
      </c>
      <c r="C146" s="577"/>
      <c r="D146" s="577"/>
      <c r="E146" s="577"/>
      <c r="F146" s="113"/>
      <c r="G146" s="113"/>
    </row>
    <row r="147" spans="1:7" ht="30" customHeight="1" x14ac:dyDescent="0.2">
      <c r="A147" s="113"/>
      <c r="B147" s="112" t="s">
        <v>452</v>
      </c>
      <c r="C147" s="579"/>
      <c r="D147" s="579"/>
      <c r="E147" s="579"/>
      <c r="F147" s="113"/>
      <c r="G147" s="113"/>
    </row>
    <row r="148" spans="1:7" ht="1.9" customHeight="1" x14ac:dyDescent="0.2">
      <c r="A148" s="113"/>
      <c r="B148" s="113"/>
      <c r="C148" s="113"/>
      <c r="D148" s="113"/>
      <c r="E148" s="121"/>
      <c r="F148" s="113"/>
      <c r="G148" s="113"/>
    </row>
    <row r="149" spans="1:7" ht="8.25" customHeight="1" x14ac:dyDescent="0.2">
      <c r="A149" s="113"/>
      <c r="B149" s="113"/>
      <c r="C149" s="113"/>
      <c r="D149" s="113"/>
      <c r="E149" s="113"/>
      <c r="F149" s="113"/>
      <c r="G149" s="113"/>
    </row>
  </sheetData>
  <sheetProtection password="DF8B" sheet="1" selectLockedCells="1"/>
  <dataConsolidate/>
  <mergeCells count="33"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145:E145"/>
    <mergeCell ref="C146:E146"/>
    <mergeCell ref="C147:E147"/>
    <mergeCell ref="C50:E50"/>
    <mergeCell ref="C51:E51"/>
    <mergeCell ref="C52:E52"/>
    <mergeCell ref="C139:E139"/>
    <mergeCell ref="C144:E144"/>
  </mergeCells>
  <conditionalFormatting sqref="C118 E118">
    <cfRule type="cellIs" dxfId="45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  <pageSetUpPr fitToPage="1"/>
  </sheetPr>
  <dimension ref="A1:XFC121"/>
  <sheetViews>
    <sheetView showGridLines="0" zoomScale="110" zoomScaleNormal="110" workbookViewId="0">
      <selection activeCell="F14" sqref="F14:H14"/>
    </sheetView>
  </sheetViews>
  <sheetFormatPr defaultColWidth="0" defaultRowHeight="15" x14ac:dyDescent="0.25"/>
  <cols>
    <col min="1" max="1" width="8.85546875" style="12" customWidth="1"/>
    <col min="2" max="2" width="25.85546875" style="294" customWidth="1"/>
    <col min="3" max="3" width="8.85546875" style="294" customWidth="1"/>
    <col min="4" max="4" width="54.85546875" style="294" customWidth="1"/>
    <col min="5" max="5" width="20.7109375" style="294" bestFit="1" customWidth="1"/>
    <col min="6" max="6" width="15.5703125" style="294" customWidth="1"/>
    <col min="7" max="7" width="20.7109375" style="294" bestFit="1" customWidth="1"/>
    <col min="8" max="8" width="15.42578125" style="294" customWidth="1"/>
    <col min="9" max="9" width="8.85546875" style="294" customWidth="1"/>
    <col min="10" max="10" width="8.85546875" style="12" customWidth="1"/>
    <col min="11" max="16383" width="15.7109375" hidden="1"/>
    <col min="16384" max="16384" width="5.42578125" hidden="1"/>
  </cols>
  <sheetData>
    <row r="1" spans="2:12" ht="22.9" customHeight="1" thickBot="1" x14ac:dyDescent="0.3"/>
    <row r="2" spans="2:12" ht="25.9" customHeight="1" thickTop="1" x14ac:dyDescent="0.25">
      <c r="B2" s="635" t="s">
        <v>453</v>
      </c>
      <c r="C2" s="636"/>
      <c r="D2" s="636"/>
      <c r="E2" s="636"/>
      <c r="F2" s="636"/>
      <c r="G2" s="648" t="s">
        <v>454</v>
      </c>
      <c r="H2" s="648"/>
      <c r="I2" s="649"/>
    </row>
    <row r="3" spans="2:12" ht="51" customHeight="1" x14ac:dyDescent="0.25">
      <c r="B3" s="633" t="s">
        <v>455</v>
      </c>
      <c r="C3" s="634"/>
      <c r="D3" s="634"/>
      <c r="E3" s="634"/>
      <c r="F3" s="634"/>
      <c r="G3" s="364" t="s">
        <v>413</v>
      </c>
      <c r="H3" s="303"/>
      <c r="I3" s="295"/>
    </row>
    <row r="4" spans="2:12" s="12" customFormat="1" x14ac:dyDescent="0.25">
      <c r="B4" s="431" t="s">
        <v>14</v>
      </c>
      <c r="C4" s="660" t="str">
        <f>'Finansiniai duomenys'!C8</f>
        <v>SĮ „Susisiekimo paslaugos“</v>
      </c>
      <c r="D4" s="660"/>
      <c r="E4" s="660"/>
      <c r="F4" s="660"/>
      <c r="G4" s="660"/>
      <c r="H4" s="660"/>
      <c r="I4" s="659"/>
      <c r="K4"/>
    </row>
    <row r="5" spans="2:12" s="12" customFormat="1" x14ac:dyDescent="0.25">
      <c r="B5" s="431" t="s">
        <v>18</v>
      </c>
      <c r="C5" s="658" t="str">
        <f>IFERROR(VLOOKUP(C4,'Finansiniai duomenys'!R2:T232,3,FALSE),"")</f>
        <v>Vilniaus miesto savivaldybė</v>
      </c>
      <c r="D5" s="658"/>
      <c r="E5" s="658"/>
      <c r="F5" s="658"/>
      <c r="G5" s="658"/>
      <c r="H5" s="658"/>
      <c r="I5" s="659"/>
      <c r="K5"/>
    </row>
    <row r="6" spans="2:12" s="12" customFormat="1" x14ac:dyDescent="0.25">
      <c r="B6" s="431" t="s">
        <v>23</v>
      </c>
      <c r="C6" s="658">
        <f>IFERROR(VLOOKUP(C4,'Finansiniai duomenys'!R2:T232,2,FALSE),"")</f>
        <v>124644360</v>
      </c>
      <c r="D6" s="658"/>
      <c r="E6" s="658"/>
      <c r="F6" s="658"/>
      <c r="G6" s="658"/>
      <c r="H6" s="658"/>
      <c r="I6" s="659"/>
      <c r="K6"/>
    </row>
    <row r="7" spans="2:12" x14ac:dyDescent="0.25">
      <c r="B7" s="431" t="s">
        <v>429</v>
      </c>
      <c r="C7" s="658" t="str">
        <f>IFERROR(VLOOKUP(C4,'Finansiniai duomenys'!R2:V232,5,FALSE),"")</f>
        <v>Viešasis transportas</v>
      </c>
      <c r="D7" s="658"/>
      <c r="E7" s="658"/>
      <c r="F7" s="658"/>
      <c r="G7" s="658"/>
      <c r="H7" s="658"/>
      <c r="I7" s="659"/>
      <c r="L7" s="12"/>
    </row>
    <row r="8" spans="2:12" x14ac:dyDescent="0.25">
      <c r="B8" s="363"/>
      <c r="C8" s="365"/>
      <c r="D8" s="365"/>
      <c r="E8" s="79"/>
      <c r="F8" s="366"/>
      <c r="G8" s="79"/>
      <c r="H8" s="367"/>
      <c r="I8" s="295"/>
      <c r="L8" s="12"/>
    </row>
    <row r="9" spans="2:12" x14ac:dyDescent="0.25">
      <c r="B9" s="363"/>
      <c r="C9" s="365"/>
      <c r="D9" s="365"/>
      <c r="E9" s="79"/>
      <c r="F9" s="366"/>
      <c r="G9" s="79"/>
      <c r="H9" s="367"/>
      <c r="I9" s="295"/>
    </row>
    <row r="10" spans="2:12" ht="15.75" thickBot="1" x14ac:dyDescent="0.3">
      <c r="B10" s="363"/>
      <c r="C10" s="365"/>
      <c r="D10" s="365"/>
      <c r="E10" s="79"/>
      <c r="F10" s="366"/>
      <c r="G10" s="79"/>
      <c r="H10" s="367"/>
      <c r="I10" s="295"/>
    </row>
    <row r="11" spans="2:12" ht="16.5" thickTop="1" thickBot="1" x14ac:dyDescent="0.3">
      <c r="B11" s="363"/>
      <c r="C11" s="368" t="s">
        <v>456</v>
      </c>
      <c r="D11" s="369"/>
      <c r="E11" s="370"/>
      <c r="F11" s="371"/>
      <c r="G11" s="372"/>
      <c r="H11" s="371"/>
      <c r="I11" s="373"/>
    </row>
    <row r="12" spans="2:12" ht="16.899999999999999" customHeight="1" thickTop="1" thickBot="1" x14ac:dyDescent="0.3">
      <c r="B12" s="363"/>
      <c r="C12" s="374"/>
      <c r="D12" s="375"/>
      <c r="E12" s="376"/>
      <c r="F12" s="377"/>
      <c r="G12" s="378"/>
      <c r="H12" s="377"/>
      <c r="I12" s="379"/>
    </row>
    <row r="13" spans="2:12" ht="24.75" customHeight="1" thickTop="1" x14ac:dyDescent="0.25">
      <c r="B13" s="363"/>
      <c r="C13" s="661" t="s">
        <v>457</v>
      </c>
      <c r="D13" s="662"/>
      <c r="E13" s="79"/>
      <c r="F13" s="650" t="s">
        <v>255</v>
      </c>
      <c r="G13" s="650"/>
      <c r="H13" s="650"/>
      <c r="I13" s="295"/>
    </row>
    <row r="14" spans="2:12" x14ac:dyDescent="0.25">
      <c r="B14" s="363"/>
      <c r="C14" s="381" t="s">
        <v>458</v>
      </c>
      <c r="D14" s="79"/>
      <c r="E14" s="79"/>
      <c r="F14" s="651" t="s">
        <v>604</v>
      </c>
      <c r="G14" s="651"/>
      <c r="H14" s="651"/>
      <c r="I14" s="295"/>
    </row>
    <row r="15" spans="2:12" x14ac:dyDescent="0.25">
      <c r="B15" s="363"/>
      <c r="C15" s="363" t="s">
        <v>459</v>
      </c>
      <c r="D15" s="79"/>
      <c r="E15" s="79"/>
      <c r="F15" s="651" t="s">
        <v>255</v>
      </c>
      <c r="G15" s="651"/>
      <c r="H15" s="651"/>
      <c r="I15" s="295"/>
    </row>
    <row r="16" spans="2:12" ht="26.25" customHeight="1" x14ac:dyDescent="0.25">
      <c r="B16" s="363"/>
      <c r="C16" s="663" t="s">
        <v>460</v>
      </c>
      <c r="D16" s="664"/>
      <c r="E16" s="387"/>
      <c r="F16" s="671" t="s">
        <v>255</v>
      </c>
      <c r="G16" s="669"/>
      <c r="H16" s="670"/>
      <c r="I16" s="295"/>
    </row>
    <row r="17" spans="2:9" ht="15.75" thickBot="1" x14ac:dyDescent="0.3">
      <c r="B17" s="363"/>
      <c r="C17" s="382"/>
      <c r="D17" s="383"/>
      <c r="E17" s="383"/>
      <c r="F17" s="399"/>
      <c r="G17" s="399"/>
      <c r="H17" s="400"/>
      <c r="I17" s="384"/>
    </row>
    <row r="18" spans="2:9" x14ac:dyDescent="0.25">
      <c r="B18" s="363"/>
      <c r="C18" s="363"/>
      <c r="D18" s="79"/>
      <c r="E18" s="79"/>
      <c r="F18" s="385"/>
      <c r="G18" s="385"/>
      <c r="H18" s="386"/>
      <c r="I18" s="295"/>
    </row>
    <row r="19" spans="2:9" x14ac:dyDescent="0.25">
      <c r="B19" s="363"/>
      <c r="C19" s="363" t="s">
        <v>461</v>
      </c>
      <c r="D19" s="79"/>
      <c r="E19" s="387"/>
      <c r="F19" s="652" t="s">
        <v>255</v>
      </c>
      <c r="G19" s="653"/>
      <c r="H19" s="654"/>
      <c r="I19" s="295"/>
    </row>
    <row r="20" spans="2:9" x14ac:dyDescent="0.25">
      <c r="B20" s="542"/>
      <c r="C20" s="31" t="s">
        <v>462</v>
      </c>
      <c r="D20" s="79"/>
      <c r="E20" s="79"/>
      <c r="F20" s="665" t="s">
        <v>463</v>
      </c>
      <c r="G20" s="666"/>
      <c r="H20" s="667"/>
      <c r="I20" s="295"/>
    </row>
    <row r="21" spans="2:9" x14ac:dyDescent="0.25">
      <c r="B21" s="542"/>
      <c r="C21" s="388" t="s">
        <v>464</v>
      </c>
      <c r="D21" s="389"/>
      <c r="E21" s="390"/>
      <c r="F21" s="570"/>
      <c r="G21" s="570" t="s">
        <v>603</v>
      </c>
      <c r="H21" s="570"/>
      <c r="I21" s="391"/>
    </row>
    <row r="22" spans="2:9" x14ac:dyDescent="0.25">
      <c r="B22" s="542"/>
      <c r="C22" s="79" t="s">
        <v>465</v>
      </c>
      <c r="D22" s="392"/>
      <c r="E22" s="387"/>
      <c r="F22" s="655">
        <v>2025</v>
      </c>
      <c r="G22" s="656"/>
      <c r="H22" s="657"/>
      <c r="I22" s="295"/>
    </row>
    <row r="23" spans="2:9" x14ac:dyDescent="0.25">
      <c r="B23" s="542"/>
      <c r="C23" s="79" t="s">
        <v>466</v>
      </c>
      <c r="D23" s="392"/>
      <c r="E23" s="387"/>
      <c r="F23" s="682" t="s">
        <v>602</v>
      </c>
      <c r="G23" s="682"/>
      <c r="H23" s="683"/>
      <c r="I23" s="295"/>
    </row>
    <row r="24" spans="2:9" ht="15.75" thickBot="1" x14ac:dyDescent="0.3">
      <c r="B24" s="542"/>
      <c r="C24" s="393" t="s">
        <v>467</v>
      </c>
      <c r="D24" s="394"/>
      <c r="E24" s="395"/>
      <c r="F24" s="673" t="s">
        <v>468</v>
      </c>
      <c r="G24" s="674"/>
      <c r="H24" s="675"/>
      <c r="I24" s="396"/>
    </row>
    <row r="25" spans="2:9" ht="16.5" thickTop="1" thickBot="1" x14ac:dyDescent="0.3">
      <c r="B25" s="542"/>
      <c r="C25" s="383"/>
      <c r="D25" s="397"/>
      <c r="E25" s="398"/>
      <c r="F25" s="399"/>
      <c r="G25" s="399"/>
      <c r="H25" s="400"/>
      <c r="I25" s="384"/>
    </row>
    <row r="26" spans="2:9" x14ac:dyDescent="0.25">
      <c r="B26" s="542"/>
      <c r="C26" s="549" t="s">
        <v>469</v>
      </c>
      <c r="D26" s="546"/>
      <c r="E26" s="545"/>
      <c r="F26" s="550"/>
      <c r="G26" s="547"/>
      <c r="H26" s="551"/>
      <c r="I26" s="548"/>
    </row>
    <row r="27" spans="2:9" x14ac:dyDescent="0.25">
      <c r="B27" s="542"/>
      <c r="C27" s="79"/>
      <c r="D27" s="392"/>
      <c r="E27" s="387"/>
      <c r="F27" s="385"/>
      <c r="G27" s="385"/>
      <c r="H27" s="386"/>
      <c r="I27" s="295"/>
    </row>
    <row r="28" spans="2:9" x14ac:dyDescent="0.25">
      <c r="B28" s="542"/>
      <c r="C28" s="79" t="s">
        <v>470</v>
      </c>
      <c r="D28" s="392"/>
      <c r="E28" s="387"/>
      <c r="F28" s="676" t="s">
        <v>255</v>
      </c>
      <c r="G28" s="677"/>
      <c r="H28" s="678"/>
      <c r="I28" s="295"/>
    </row>
    <row r="29" spans="2:9" x14ac:dyDescent="0.25">
      <c r="B29" s="542"/>
      <c r="C29" s="79" t="s">
        <v>471</v>
      </c>
      <c r="D29" s="392"/>
      <c r="E29" s="79"/>
      <c r="F29" s="668" t="s">
        <v>255</v>
      </c>
      <c r="G29" s="669"/>
      <c r="H29" s="670"/>
      <c r="I29" s="295"/>
    </row>
    <row r="30" spans="2:9" ht="35.25" customHeight="1" thickBot="1" x14ac:dyDescent="0.3">
      <c r="B30" s="542"/>
      <c r="C30" s="672" t="s">
        <v>472</v>
      </c>
      <c r="D30" s="672"/>
      <c r="E30" s="484"/>
      <c r="F30" s="679" t="s">
        <v>255</v>
      </c>
      <c r="G30" s="680"/>
      <c r="H30" s="681"/>
      <c r="I30" s="295"/>
    </row>
    <row r="31" spans="2:9" ht="50.25" customHeight="1" x14ac:dyDescent="0.25">
      <c r="B31" s="363"/>
      <c r="C31" s="663" t="s">
        <v>473</v>
      </c>
      <c r="D31" s="664"/>
      <c r="E31" s="387"/>
      <c r="F31" s="671" t="s">
        <v>255</v>
      </c>
      <c r="G31" s="669"/>
      <c r="H31" s="670"/>
      <c r="I31" s="295"/>
    </row>
    <row r="32" spans="2:9" ht="15.75" thickBot="1" x14ac:dyDescent="0.3">
      <c r="B32" s="363"/>
      <c r="C32" s="382"/>
      <c r="D32" s="383"/>
      <c r="E32" s="398"/>
      <c r="F32" s="401"/>
      <c r="G32" s="383"/>
      <c r="H32" s="401"/>
      <c r="I32" s="384"/>
    </row>
    <row r="33" spans="2:9" x14ac:dyDescent="0.25">
      <c r="B33" s="363"/>
      <c r="C33" s="405"/>
      <c r="D33" s="405"/>
      <c r="E33" s="79"/>
      <c r="F33" s="533"/>
      <c r="G33" s="533"/>
      <c r="H33" s="533"/>
      <c r="I33" s="534"/>
    </row>
    <row r="34" spans="2:9" ht="26.25" customHeight="1" x14ac:dyDescent="0.25">
      <c r="B34" s="542"/>
      <c r="C34" s="530" t="s">
        <v>474</v>
      </c>
      <c r="D34" s="527"/>
      <c r="E34" s="528"/>
      <c r="F34" s="535" t="s">
        <v>94</v>
      </c>
      <c r="G34" s="528"/>
      <c r="H34" s="536" t="s">
        <v>95</v>
      </c>
      <c r="I34" s="529"/>
    </row>
    <row r="35" spans="2:9" ht="18" customHeight="1" x14ac:dyDescent="0.25">
      <c r="B35" s="542"/>
      <c r="C35" s="537" t="s">
        <v>475</v>
      </c>
      <c r="D35" s="405"/>
      <c r="E35" s="79"/>
      <c r="F35" s="79"/>
      <c r="G35" s="79"/>
      <c r="H35" s="79"/>
      <c r="I35" s="295"/>
    </row>
    <row r="36" spans="2:9" x14ac:dyDescent="0.25">
      <c r="B36" s="542"/>
      <c r="C36" s="537" t="s">
        <v>476</v>
      </c>
      <c r="D36" s="405"/>
      <c r="E36" s="79"/>
      <c r="F36" s="540">
        <f>'Finansiniai duomenys'!C34</f>
        <v>41893.5</v>
      </c>
      <c r="G36" s="79"/>
      <c r="H36" s="540">
        <f>'Finansiniai duomenys'!E34</f>
        <v>44747</v>
      </c>
      <c r="I36" s="295"/>
    </row>
    <row r="37" spans="2:9" x14ac:dyDescent="0.25">
      <c r="B37" s="542"/>
      <c r="C37" s="539" t="s">
        <v>477</v>
      </c>
      <c r="D37" s="569" t="s">
        <v>478</v>
      </c>
      <c r="E37" s="79"/>
      <c r="F37" s="553">
        <v>31666.3</v>
      </c>
      <c r="G37" s="79"/>
      <c r="H37" s="553">
        <v>33913.800000000003</v>
      </c>
      <c r="I37" s="295"/>
    </row>
    <row r="38" spans="2:9" ht="24.75" x14ac:dyDescent="0.25">
      <c r="B38" s="542"/>
      <c r="C38" s="539" t="s">
        <v>479</v>
      </c>
      <c r="D38" s="569" t="s">
        <v>480</v>
      </c>
      <c r="E38" s="79"/>
      <c r="F38" s="553">
        <v>4203.8999999999996</v>
      </c>
      <c r="G38" s="79"/>
      <c r="H38" s="553">
        <v>4314.8999999999996</v>
      </c>
      <c r="I38" s="295"/>
    </row>
    <row r="39" spans="2:9" x14ac:dyDescent="0.25">
      <c r="B39" s="542"/>
      <c r="C39" s="539" t="s">
        <v>481</v>
      </c>
      <c r="D39" s="552"/>
      <c r="E39" s="79"/>
      <c r="F39" s="553"/>
      <c r="G39" s="79"/>
      <c r="H39" s="553"/>
      <c r="I39" s="295"/>
    </row>
    <row r="40" spans="2:9" x14ac:dyDescent="0.25">
      <c r="B40" s="542"/>
      <c r="C40" s="539" t="s">
        <v>482</v>
      </c>
      <c r="D40" s="569"/>
      <c r="E40" s="79"/>
      <c r="F40" s="553"/>
      <c r="G40" s="79"/>
      <c r="H40" s="553"/>
      <c r="I40" s="295"/>
    </row>
    <row r="41" spans="2:9" x14ac:dyDescent="0.25">
      <c r="B41" s="542"/>
      <c r="C41" s="539" t="s">
        <v>483</v>
      </c>
      <c r="D41" s="569"/>
      <c r="E41" s="79"/>
      <c r="F41" s="553"/>
      <c r="G41" s="79"/>
      <c r="H41" s="553"/>
      <c r="I41" s="295"/>
    </row>
    <row r="42" spans="2:9" x14ac:dyDescent="0.25">
      <c r="B42" s="542"/>
      <c r="C42" s="539" t="s">
        <v>484</v>
      </c>
      <c r="D42" s="569"/>
      <c r="E42" s="79"/>
      <c r="F42" s="553"/>
      <c r="G42" s="79"/>
      <c r="H42" s="553"/>
      <c r="I42" s="295"/>
    </row>
    <row r="43" spans="2:9" x14ac:dyDescent="0.25">
      <c r="B43" s="542"/>
      <c r="C43" s="539" t="s">
        <v>485</v>
      </c>
      <c r="D43" s="552"/>
      <c r="E43" s="79"/>
      <c r="F43" s="553"/>
      <c r="G43" s="79"/>
      <c r="H43" s="553"/>
      <c r="I43" s="295"/>
    </row>
    <row r="44" spans="2:9" x14ac:dyDescent="0.25">
      <c r="B44" s="542"/>
      <c r="C44" s="539" t="s">
        <v>486</v>
      </c>
      <c r="D44" s="552"/>
      <c r="E44" s="79"/>
      <c r="F44" s="553"/>
      <c r="G44" s="79"/>
      <c r="H44" s="553"/>
      <c r="I44" s="295"/>
    </row>
    <row r="45" spans="2:9" x14ac:dyDescent="0.25">
      <c r="B45" s="542"/>
      <c r="C45" s="539" t="s">
        <v>487</v>
      </c>
      <c r="D45" s="552"/>
      <c r="E45" s="79"/>
      <c r="F45" s="553"/>
      <c r="G45" s="79"/>
      <c r="H45" s="553"/>
      <c r="I45" s="295"/>
    </row>
    <row r="46" spans="2:9" x14ac:dyDescent="0.25">
      <c r="B46" s="542"/>
      <c r="C46" s="539" t="s">
        <v>488</v>
      </c>
      <c r="D46" s="552"/>
      <c r="E46" s="79"/>
      <c r="F46" s="553"/>
      <c r="G46" s="79"/>
      <c r="H46" s="553"/>
      <c r="I46" s="295"/>
    </row>
    <row r="47" spans="2:9" x14ac:dyDescent="0.25">
      <c r="B47" s="542"/>
      <c r="C47" s="538" t="s">
        <v>489</v>
      </c>
      <c r="D47" s="405"/>
      <c r="E47" s="79"/>
      <c r="F47" s="540">
        <f>F36-F37-F38-F39-F40-F44-F45-F46-F41-F43</f>
        <v>6023.3000000000011</v>
      </c>
      <c r="G47" s="79"/>
      <c r="H47" s="540">
        <f>H36-H37-H38-H39-H40-H44-H45-H46-H41-H43</f>
        <v>6518.2999999999975</v>
      </c>
      <c r="I47" s="295"/>
    </row>
    <row r="48" spans="2:9" ht="15.75" thickBot="1" x14ac:dyDescent="0.3">
      <c r="B48" s="363"/>
      <c r="C48" s="531"/>
      <c r="D48" s="532"/>
      <c r="E48" s="403"/>
      <c r="F48" s="403"/>
      <c r="G48" s="403"/>
      <c r="H48" s="403"/>
      <c r="I48" s="404"/>
    </row>
    <row r="49" spans="2:9" ht="16.5" thickTop="1" thickBot="1" x14ac:dyDescent="0.3">
      <c r="B49" s="363"/>
      <c r="C49" s="405"/>
      <c r="D49" s="405"/>
      <c r="E49" s="79"/>
      <c r="F49" s="79"/>
      <c r="G49" s="79"/>
      <c r="H49" s="79"/>
      <c r="I49" s="295"/>
    </row>
    <row r="50" spans="2:9" ht="25.5" thickTop="1" thickBot="1" x14ac:dyDescent="0.3">
      <c r="B50" s="363"/>
      <c r="C50" s="368" t="s">
        <v>17</v>
      </c>
      <c r="D50" s="418"/>
      <c r="E50" s="370"/>
      <c r="F50" s="371" t="s">
        <v>94</v>
      </c>
      <c r="G50" s="372"/>
      <c r="H50" s="433" t="s">
        <v>95</v>
      </c>
      <c r="I50" s="435"/>
    </row>
    <row r="51" spans="2:9" x14ac:dyDescent="0.25">
      <c r="B51" s="363"/>
      <c r="C51" s="469" t="s">
        <v>490</v>
      </c>
      <c r="D51" s="470"/>
      <c r="E51" s="471"/>
      <c r="F51" s="513">
        <v>0</v>
      </c>
      <c r="G51" s="472"/>
      <c r="H51" s="513">
        <v>0</v>
      </c>
      <c r="I51" s="473"/>
    </row>
    <row r="52" spans="2:9" ht="15.75" thickBot="1" x14ac:dyDescent="0.3">
      <c r="B52" s="363"/>
      <c r="C52" s="476" t="s">
        <v>491</v>
      </c>
      <c r="D52" s="477"/>
      <c r="E52" s="478"/>
      <c r="F52" s="479"/>
      <c r="G52" s="480"/>
      <c r="H52" s="479"/>
      <c r="I52" s="481"/>
    </row>
    <row r="53" spans="2:9" x14ac:dyDescent="0.25">
      <c r="B53" s="363"/>
      <c r="C53" s="363" t="s">
        <v>492</v>
      </c>
      <c r="D53" s="79"/>
      <c r="E53" s="79"/>
      <c r="F53" s="504"/>
      <c r="G53" s="79"/>
      <c r="H53" s="504"/>
      <c r="I53" s="295"/>
    </row>
    <row r="54" spans="2:9" x14ac:dyDescent="0.25">
      <c r="B54" s="363"/>
      <c r="C54" s="363" t="s">
        <v>493</v>
      </c>
      <c r="D54" s="79"/>
      <c r="E54" s="79"/>
      <c r="F54" s="504"/>
      <c r="G54" s="79"/>
      <c r="H54" s="504"/>
      <c r="I54" s="295"/>
    </row>
    <row r="55" spans="2:9" x14ac:dyDescent="0.25">
      <c r="B55" s="363"/>
      <c r="C55" s="363" t="s">
        <v>494</v>
      </c>
      <c r="D55" s="79"/>
      <c r="E55" s="79"/>
      <c r="F55" s="504"/>
      <c r="G55" s="79"/>
      <c r="H55" s="504"/>
      <c r="I55" s="295"/>
    </row>
    <row r="56" spans="2:9" x14ac:dyDescent="0.25">
      <c r="B56" s="363"/>
      <c r="C56" s="363" t="s">
        <v>495</v>
      </c>
      <c r="D56" s="79"/>
      <c r="E56" s="79"/>
      <c r="F56" s="504"/>
      <c r="G56" s="79"/>
      <c r="H56" s="504"/>
      <c r="I56" s="295"/>
    </row>
    <row r="57" spans="2:9" ht="15.75" thickBot="1" x14ac:dyDescent="0.3">
      <c r="B57" s="363"/>
      <c r="C57" s="382" t="s">
        <v>496</v>
      </c>
      <c r="D57" s="383"/>
      <c r="E57" s="383"/>
      <c r="F57" s="505"/>
      <c r="G57" s="383"/>
      <c r="H57" s="505"/>
      <c r="I57" s="384"/>
    </row>
    <row r="58" spans="2:9" ht="15.75" thickBot="1" x14ac:dyDescent="0.3">
      <c r="B58" s="363"/>
      <c r="C58" s="451" t="s">
        <v>497</v>
      </c>
      <c r="D58" s="444"/>
      <c r="E58" s="444"/>
      <c r="F58" s="506"/>
      <c r="G58" s="444"/>
      <c r="H58" s="506"/>
      <c r="I58" s="456"/>
    </row>
    <row r="59" spans="2:9" ht="15.75" thickBot="1" x14ac:dyDescent="0.3">
      <c r="B59" s="363"/>
      <c r="C59" s="474" t="s">
        <v>498</v>
      </c>
      <c r="D59" s="444"/>
      <c r="E59" s="444"/>
      <c r="F59" s="506"/>
      <c r="G59" s="444"/>
      <c r="H59" s="506"/>
      <c r="I59" s="475"/>
    </row>
    <row r="60" spans="2:9" ht="15.75" thickBot="1" x14ac:dyDescent="0.3">
      <c r="B60" s="363"/>
      <c r="C60" s="402" t="s">
        <v>499</v>
      </c>
      <c r="D60" s="403"/>
      <c r="E60" s="403"/>
      <c r="F60" s="507"/>
      <c r="G60" s="403"/>
      <c r="H60" s="507"/>
      <c r="I60" s="404"/>
    </row>
    <row r="61" spans="2:9" ht="16.5" thickTop="1" thickBot="1" x14ac:dyDescent="0.3">
      <c r="B61" s="363"/>
      <c r="C61" s="482"/>
      <c r="D61" s="79"/>
      <c r="E61" s="79"/>
      <c r="F61" s="437"/>
      <c r="G61" s="79"/>
      <c r="H61" s="437"/>
      <c r="I61" s="295"/>
    </row>
    <row r="62" spans="2:9" ht="25.5" thickTop="1" thickBot="1" x14ac:dyDescent="0.3">
      <c r="B62" s="544"/>
      <c r="C62" s="459" t="s">
        <v>12</v>
      </c>
      <c r="D62" s="407"/>
      <c r="E62" s="408"/>
      <c r="F62" s="409" t="s">
        <v>94</v>
      </c>
      <c r="G62" s="410"/>
      <c r="H62" s="409" t="s">
        <v>95</v>
      </c>
      <c r="I62" s="411"/>
    </row>
    <row r="63" spans="2:9" x14ac:dyDescent="0.25">
      <c r="B63" s="542"/>
      <c r="C63" s="388" t="s">
        <v>500</v>
      </c>
      <c r="D63" s="389"/>
      <c r="E63" s="62"/>
      <c r="F63" s="522">
        <v>0</v>
      </c>
      <c r="G63" s="436"/>
      <c r="H63" s="522">
        <v>0</v>
      </c>
      <c r="I63" s="438"/>
    </row>
    <row r="64" spans="2:9" ht="15.75" thickBot="1" x14ac:dyDescent="0.3">
      <c r="B64" s="542"/>
      <c r="C64" s="383" t="s">
        <v>501</v>
      </c>
      <c r="D64" s="440"/>
      <c r="E64" s="441"/>
      <c r="F64" s="523"/>
      <c r="G64" s="442"/>
      <c r="H64" s="523"/>
      <c r="I64" s="443"/>
    </row>
    <row r="65" spans="2:10" ht="15.75" thickBot="1" x14ac:dyDescent="0.3">
      <c r="B65" s="542"/>
      <c r="C65" s="444" t="s">
        <v>502</v>
      </c>
      <c r="D65" s="444"/>
      <c r="E65" s="444"/>
      <c r="F65" s="524"/>
      <c r="G65" s="444"/>
      <c r="H65" s="524"/>
      <c r="I65" s="445"/>
    </row>
    <row r="66" spans="2:10" x14ac:dyDescent="0.25">
      <c r="B66" s="542"/>
      <c r="C66" s="79" t="s">
        <v>503</v>
      </c>
      <c r="D66" s="79"/>
      <c r="E66" s="79"/>
      <c r="F66" s="525"/>
      <c r="G66" s="79"/>
      <c r="H66" s="525"/>
      <c r="I66" s="415"/>
    </row>
    <row r="67" spans="2:10" ht="15.75" thickBot="1" x14ac:dyDescent="0.3">
      <c r="B67" s="542"/>
      <c r="C67" s="541" t="s">
        <v>504</v>
      </c>
      <c r="D67" s="383"/>
      <c r="E67" s="383"/>
      <c r="F67" s="526"/>
      <c r="G67" s="383"/>
      <c r="H67" s="526"/>
      <c r="I67" s="439"/>
    </row>
    <row r="68" spans="2:10" x14ac:dyDescent="0.25">
      <c r="B68" s="542"/>
      <c r="C68" s="79" t="s">
        <v>505</v>
      </c>
      <c r="D68" s="79"/>
      <c r="E68" s="79"/>
      <c r="F68" s="525"/>
      <c r="G68" s="79"/>
      <c r="H68" s="525"/>
      <c r="I68" s="415"/>
    </row>
    <row r="69" spans="2:10" ht="15.75" thickBot="1" x14ac:dyDescent="0.3">
      <c r="B69" s="542"/>
      <c r="C69" s="383" t="s">
        <v>506</v>
      </c>
      <c r="D69" s="383"/>
      <c r="E69" s="383"/>
      <c r="F69" s="526"/>
      <c r="G69" s="383"/>
      <c r="H69" s="526"/>
      <c r="I69" s="439"/>
    </row>
    <row r="70" spans="2:10" ht="15.75" thickBot="1" x14ac:dyDescent="0.3">
      <c r="B70" s="542"/>
      <c r="C70" s="543" t="s">
        <v>507</v>
      </c>
      <c r="D70" s="462"/>
      <c r="E70" s="444"/>
      <c r="F70" s="485" t="str">
        <f>IF(ROUND(SUM(F66:F67),1)=ROUND(SUM(F68:F69),1),"Balansas","Klaida")</f>
        <v>Balansas</v>
      </c>
      <c r="G70" s="444"/>
      <c r="H70" s="485" t="str">
        <f>IF(ROUND(SUM(H66:H67),1)=ROUND(SUM(H68:H69),1),"Balansas","Klaida")</f>
        <v>Balansas</v>
      </c>
      <c r="I70" s="456"/>
    </row>
    <row r="71" spans="2:10" ht="15.75" thickBot="1" x14ac:dyDescent="0.3">
      <c r="B71" s="363"/>
      <c r="C71" s="79"/>
      <c r="D71" s="79"/>
      <c r="E71" s="79"/>
      <c r="F71" s="437"/>
      <c r="G71" s="79"/>
      <c r="H71" s="437"/>
      <c r="I71" s="404"/>
      <c r="J71" s="458"/>
    </row>
    <row r="72" spans="2:10" ht="23.25" customHeight="1" thickTop="1" thickBot="1" x14ac:dyDescent="0.3">
      <c r="B72" s="363"/>
      <c r="C72" s="368" t="s">
        <v>3</v>
      </c>
      <c r="D72" s="369"/>
      <c r="E72" s="370"/>
      <c r="F72" s="433" t="s">
        <v>94</v>
      </c>
      <c r="G72" s="434"/>
      <c r="H72" s="433" t="s">
        <v>95</v>
      </c>
      <c r="I72" s="435"/>
    </row>
    <row r="73" spans="2:10" ht="15.75" thickTop="1" x14ac:dyDescent="0.25">
      <c r="B73" s="363"/>
      <c r="C73" s="361" t="s">
        <v>508</v>
      </c>
      <c r="D73" s="362"/>
      <c r="E73" s="362"/>
      <c r="F73" s="508">
        <v>0</v>
      </c>
      <c r="G73" s="362"/>
      <c r="H73" s="511">
        <v>0</v>
      </c>
      <c r="I73" s="432"/>
    </row>
    <row r="74" spans="2:10" ht="15.75" thickBot="1" x14ac:dyDescent="0.3">
      <c r="B74" s="363"/>
      <c r="C74" s="382" t="s">
        <v>509</v>
      </c>
      <c r="D74" s="383"/>
      <c r="E74" s="383"/>
      <c r="F74" s="505"/>
      <c r="G74" s="383"/>
      <c r="H74" s="510"/>
      <c r="I74" s="384"/>
    </row>
    <row r="75" spans="2:10" ht="15.75" thickBot="1" x14ac:dyDescent="0.3">
      <c r="B75" s="363"/>
      <c r="C75" s="451" t="s">
        <v>510</v>
      </c>
      <c r="D75" s="462"/>
      <c r="E75" s="444"/>
      <c r="F75" s="506"/>
      <c r="G75" s="444"/>
      <c r="H75" s="512"/>
      <c r="I75" s="456"/>
    </row>
    <row r="76" spans="2:10" x14ac:dyDescent="0.25">
      <c r="B76" s="363"/>
      <c r="C76" s="457" t="s">
        <v>511</v>
      </c>
      <c r="D76" s="79"/>
      <c r="E76" s="79"/>
      <c r="F76" s="509"/>
      <c r="G76" s="79"/>
      <c r="H76" s="509"/>
      <c r="I76" s="380"/>
    </row>
    <row r="77" spans="2:10" ht="15.75" thickBot="1" x14ac:dyDescent="0.3">
      <c r="B77" s="363"/>
      <c r="C77" s="460" t="s">
        <v>512</v>
      </c>
      <c r="D77" s="383"/>
      <c r="E77" s="383"/>
      <c r="F77" s="510"/>
      <c r="G77" s="383"/>
      <c r="H77" s="510"/>
      <c r="I77" s="461"/>
    </row>
    <row r="78" spans="2:10" x14ac:dyDescent="0.25">
      <c r="B78" s="363"/>
      <c r="C78" s="457" t="s">
        <v>513</v>
      </c>
      <c r="D78" s="296"/>
      <c r="E78" s="296"/>
      <c r="F78" s="509"/>
      <c r="G78" s="296"/>
      <c r="H78" s="509"/>
      <c r="I78" s="380"/>
    </row>
    <row r="79" spans="2:10" ht="15.75" thickBot="1" x14ac:dyDescent="0.3">
      <c r="B79" s="363"/>
      <c r="C79" s="460" t="s">
        <v>514</v>
      </c>
      <c r="D79" s="483"/>
      <c r="E79" s="483"/>
      <c r="F79" s="510"/>
      <c r="G79" s="483"/>
      <c r="H79" s="510"/>
      <c r="I79" s="461"/>
    </row>
    <row r="80" spans="2:10" ht="15.75" thickBot="1" x14ac:dyDescent="0.3">
      <c r="B80" s="363"/>
      <c r="C80" s="79"/>
      <c r="D80" s="437"/>
      <c r="E80" s="437"/>
      <c r="F80" s="437"/>
      <c r="G80" s="437"/>
      <c r="H80" s="437"/>
      <c r="I80" s="295"/>
    </row>
    <row r="81" spans="1:9" ht="27" customHeight="1" thickTop="1" x14ac:dyDescent="0.25">
      <c r="A81" s="423"/>
      <c r="B81" s="363"/>
      <c r="C81" s="406" t="s">
        <v>7</v>
      </c>
      <c r="D81" s="407"/>
      <c r="E81" s="408"/>
      <c r="F81" s="409" t="s">
        <v>94</v>
      </c>
      <c r="G81" s="410"/>
      <c r="H81" s="409" t="s">
        <v>95</v>
      </c>
      <c r="I81" s="411"/>
    </row>
    <row r="82" spans="1:9" x14ac:dyDescent="0.25">
      <c r="A82" s="423"/>
      <c r="B82" s="363"/>
      <c r="C82" s="446" t="s">
        <v>515</v>
      </c>
      <c r="D82" s="447"/>
      <c r="E82" s="448"/>
      <c r="F82" s="514">
        <v>0</v>
      </c>
      <c r="G82" s="449"/>
      <c r="H82" s="514">
        <v>0</v>
      </c>
      <c r="I82" s="450"/>
    </row>
    <row r="83" spans="1:9" x14ac:dyDescent="0.25">
      <c r="A83" s="423"/>
      <c r="B83" s="363"/>
      <c r="C83" s="451" t="s">
        <v>516</v>
      </c>
      <c r="D83" s="452"/>
      <c r="E83" s="453"/>
      <c r="F83" s="515">
        <v>0</v>
      </c>
      <c r="G83" s="454"/>
      <c r="H83" s="515">
        <v>0</v>
      </c>
      <c r="I83" s="455"/>
    </row>
    <row r="84" spans="1:9" x14ac:dyDescent="0.25">
      <c r="A84" s="423"/>
      <c r="B84" s="363"/>
      <c r="C84" s="363" t="s">
        <v>517</v>
      </c>
      <c r="D84" s="79"/>
      <c r="E84" s="79"/>
      <c r="F84" s="516">
        <v>0</v>
      </c>
      <c r="G84" s="79"/>
      <c r="H84" s="516">
        <v>0</v>
      </c>
      <c r="I84" s="295"/>
    </row>
    <row r="85" spans="1:9" x14ac:dyDescent="0.25">
      <c r="A85" s="423"/>
      <c r="B85" s="363"/>
      <c r="C85" s="363" t="s">
        <v>518</v>
      </c>
      <c r="D85" s="79"/>
      <c r="E85" s="79"/>
      <c r="F85" s="516">
        <v>0</v>
      </c>
      <c r="G85" s="79"/>
      <c r="H85" s="516">
        <v>0</v>
      </c>
      <c r="I85" s="295"/>
    </row>
    <row r="86" spans="1:9" x14ac:dyDescent="0.25">
      <c r="A86" s="423"/>
      <c r="B86" s="363"/>
      <c r="C86" s="363" t="s">
        <v>519</v>
      </c>
      <c r="D86" s="79"/>
      <c r="E86" s="79"/>
      <c r="F86" s="516">
        <v>0</v>
      </c>
      <c r="G86" s="79"/>
      <c r="H86" s="516">
        <v>0</v>
      </c>
      <c r="I86" s="295"/>
    </row>
    <row r="87" spans="1:9" x14ac:dyDescent="0.25">
      <c r="A87" s="423"/>
      <c r="B87" s="363"/>
      <c r="C87" s="363" t="s">
        <v>520</v>
      </c>
      <c r="D87" s="79"/>
      <c r="E87" s="79"/>
      <c r="F87" s="516">
        <v>0</v>
      </c>
      <c r="G87" s="79"/>
      <c r="H87" s="516">
        <v>0</v>
      </c>
      <c r="I87" s="295"/>
    </row>
    <row r="88" spans="1:9" x14ac:dyDescent="0.25">
      <c r="A88" s="423"/>
      <c r="B88" s="363"/>
      <c r="C88" s="363" t="s">
        <v>521</v>
      </c>
      <c r="D88" s="79"/>
      <c r="E88" s="79"/>
      <c r="F88" s="516">
        <v>0</v>
      </c>
      <c r="G88" s="79"/>
      <c r="H88" s="516">
        <v>0</v>
      </c>
      <c r="I88" s="295"/>
    </row>
    <row r="89" spans="1:9" x14ac:dyDescent="0.25">
      <c r="A89" s="423"/>
      <c r="B89" s="363"/>
      <c r="C89" s="363" t="s">
        <v>522</v>
      </c>
      <c r="D89" s="79"/>
      <c r="E89" s="79"/>
      <c r="F89" s="519">
        <v>0</v>
      </c>
      <c r="G89" s="79"/>
      <c r="H89" s="516">
        <v>0</v>
      </c>
      <c r="I89" s="295"/>
    </row>
    <row r="90" spans="1:9" ht="15.75" thickBot="1" x14ac:dyDescent="0.3">
      <c r="A90" s="423"/>
      <c r="B90" s="363"/>
      <c r="C90" s="363" t="s">
        <v>523</v>
      </c>
      <c r="D90" s="79"/>
      <c r="E90" s="79"/>
      <c r="F90" s="520">
        <v>0</v>
      </c>
      <c r="G90" s="79"/>
      <c r="H90" s="517">
        <v>0</v>
      </c>
      <c r="I90" s="295"/>
    </row>
    <row r="91" spans="1:9" ht="16.5" thickTop="1" thickBot="1" x14ac:dyDescent="0.3">
      <c r="A91" s="423"/>
      <c r="B91" s="363"/>
      <c r="C91" s="412" t="s">
        <v>524</v>
      </c>
      <c r="D91" s="413"/>
      <c r="E91" s="413"/>
      <c r="F91" s="521">
        <v>0</v>
      </c>
      <c r="G91" s="413"/>
      <c r="H91" s="518">
        <v>0</v>
      </c>
      <c r="I91" s="414"/>
    </row>
    <row r="92" spans="1:9" ht="16.5" thickTop="1" thickBot="1" x14ac:dyDescent="0.3">
      <c r="A92" s="423"/>
      <c r="B92" s="363"/>
      <c r="C92" s="363" t="s">
        <v>525</v>
      </c>
      <c r="D92" s="79"/>
      <c r="E92" s="79"/>
      <c r="F92" s="517">
        <v>0</v>
      </c>
      <c r="G92" s="79"/>
      <c r="H92" s="517">
        <v>0</v>
      </c>
      <c r="I92" s="415"/>
    </row>
    <row r="93" spans="1:9" ht="16.5" thickTop="1" thickBot="1" x14ac:dyDescent="0.3">
      <c r="A93" s="423"/>
      <c r="B93" s="363"/>
      <c r="C93" s="412" t="s">
        <v>526</v>
      </c>
      <c r="D93" s="413"/>
      <c r="E93" s="413"/>
      <c r="F93" s="518">
        <v>0</v>
      </c>
      <c r="G93" s="413"/>
      <c r="H93" s="518">
        <v>0</v>
      </c>
      <c r="I93" s="416"/>
    </row>
    <row r="94" spans="1:9" ht="16.5" thickTop="1" thickBot="1" x14ac:dyDescent="0.3">
      <c r="A94" s="423"/>
      <c r="B94" s="363"/>
      <c r="C94" s="363"/>
      <c r="D94" s="79"/>
      <c r="E94" s="79"/>
      <c r="F94" s="53"/>
      <c r="G94" s="79"/>
      <c r="H94" s="53"/>
      <c r="I94" s="295"/>
    </row>
    <row r="95" spans="1:9" ht="16.5" thickTop="1" thickBot="1" x14ac:dyDescent="0.3">
      <c r="A95" s="423"/>
      <c r="B95" s="363"/>
      <c r="C95" s="417" t="s">
        <v>276</v>
      </c>
      <c r="D95" s="418"/>
      <c r="E95" s="419"/>
      <c r="F95" s="420"/>
      <c r="G95" s="419"/>
      <c r="H95" s="420"/>
      <c r="I95" s="373"/>
    </row>
    <row r="96" spans="1:9" ht="15.75" thickTop="1" x14ac:dyDescent="0.25">
      <c r="A96" s="423"/>
      <c r="B96" s="363"/>
      <c r="C96" s="363" t="s">
        <v>527</v>
      </c>
      <c r="D96" s="79"/>
      <c r="E96" s="79"/>
      <c r="F96" s="639"/>
      <c r="G96" s="639"/>
      <c r="H96" s="640"/>
      <c r="I96" s="295"/>
    </row>
    <row r="97" spans="1:9" ht="15.75" thickBot="1" x14ac:dyDescent="0.3">
      <c r="A97" s="423"/>
      <c r="B97" s="363"/>
      <c r="C97" s="402"/>
      <c r="D97" s="403"/>
      <c r="E97" s="403"/>
      <c r="F97" s="641"/>
      <c r="G97" s="641"/>
      <c r="H97" s="642"/>
      <c r="I97" s="404"/>
    </row>
    <row r="98" spans="1:9" ht="15.75" thickTop="1" x14ac:dyDescent="0.25">
      <c r="A98" s="423"/>
      <c r="B98" s="363"/>
      <c r="C98" s="422" t="s">
        <v>285</v>
      </c>
      <c r="D98" s="79"/>
      <c r="E98" s="79"/>
      <c r="F98" s="643"/>
      <c r="G98" s="643"/>
      <c r="H98" s="644"/>
      <c r="I98" s="295"/>
    </row>
    <row r="99" spans="1:9" x14ac:dyDescent="0.25">
      <c r="A99" s="423"/>
      <c r="B99" s="363"/>
      <c r="C99" s="363" t="s">
        <v>287</v>
      </c>
      <c r="D99" s="79"/>
      <c r="E99" s="79"/>
      <c r="F99" s="645" t="s">
        <v>528</v>
      </c>
      <c r="G99" s="646"/>
      <c r="H99" s="647"/>
      <c r="I99" s="295"/>
    </row>
    <row r="100" spans="1:9" x14ac:dyDescent="0.25">
      <c r="A100" s="423"/>
      <c r="B100" s="363"/>
      <c r="C100" s="363" t="s">
        <v>289</v>
      </c>
      <c r="D100" s="79"/>
      <c r="E100" s="79"/>
      <c r="F100" s="646" t="s">
        <v>290</v>
      </c>
      <c r="G100" s="646"/>
      <c r="H100" s="647"/>
      <c r="I100" s="295"/>
    </row>
    <row r="101" spans="1:9" ht="18" customHeight="1" x14ac:dyDescent="0.25">
      <c r="A101" s="423"/>
      <c r="B101" s="363"/>
      <c r="C101" s="363" t="s">
        <v>293</v>
      </c>
      <c r="D101" s="79"/>
      <c r="E101" s="79"/>
      <c r="F101" s="646" t="s">
        <v>294</v>
      </c>
      <c r="G101" s="646"/>
      <c r="H101" s="647"/>
      <c r="I101" s="295"/>
    </row>
    <row r="102" spans="1:9" ht="15.75" thickBot="1" x14ac:dyDescent="0.3">
      <c r="A102" s="423"/>
      <c r="B102" s="363"/>
      <c r="C102" s="402" t="s">
        <v>529</v>
      </c>
      <c r="D102" s="403"/>
      <c r="E102" s="403"/>
      <c r="F102" s="637"/>
      <c r="G102" s="637"/>
      <c r="H102" s="638"/>
      <c r="I102" s="404"/>
    </row>
    <row r="103" spans="1:9" ht="16.5" thickTop="1" thickBot="1" x14ac:dyDescent="0.3">
      <c r="A103" s="423"/>
      <c r="B103" s="363"/>
      <c r="C103" s="463"/>
      <c r="D103" s="463"/>
      <c r="E103" s="463"/>
      <c r="F103" s="463"/>
      <c r="G103" s="463"/>
      <c r="H103" s="463"/>
      <c r="I103" s="464"/>
    </row>
    <row r="104" spans="1:9" ht="15.6" customHeight="1" x14ac:dyDescent="0.25">
      <c r="A104" s="423"/>
      <c r="B104" s="363"/>
      <c r="C104" s="296"/>
      <c r="D104" s="296"/>
      <c r="E104" s="296"/>
      <c r="F104" s="296"/>
      <c r="G104" s="296"/>
      <c r="H104" s="296"/>
      <c r="I104" s="466"/>
    </row>
    <row r="105" spans="1:9" ht="15.75" thickBot="1" x14ac:dyDescent="0.3">
      <c r="A105" s="423"/>
      <c r="B105" s="421"/>
      <c r="C105" s="296"/>
      <c r="D105" s="296"/>
      <c r="E105" s="296"/>
      <c r="F105" s="296"/>
      <c r="G105" s="296"/>
      <c r="H105" s="296"/>
      <c r="I105" s="467"/>
    </row>
    <row r="106" spans="1:9" ht="15.75" thickTop="1" x14ac:dyDescent="0.25">
      <c r="A106" s="423"/>
      <c r="B106" s="79"/>
      <c r="C106" s="296"/>
      <c r="D106" s="296"/>
      <c r="E106" s="296"/>
      <c r="F106" s="296"/>
      <c r="G106" s="296"/>
      <c r="H106" s="296"/>
      <c r="I106" s="467"/>
    </row>
    <row r="107" spans="1:9" x14ac:dyDescent="0.25">
      <c r="A107" s="423"/>
      <c r="B107" s="79"/>
      <c r="C107" s="296"/>
      <c r="D107" s="296"/>
      <c r="E107" s="296"/>
      <c r="F107" s="296"/>
      <c r="G107" s="296"/>
      <c r="H107" s="296"/>
      <c r="I107" s="467"/>
    </row>
    <row r="108" spans="1:9" x14ac:dyDescent="0.25">
      <c r="A108" s="423"/>
      <c r="B108" s="79"/>
      <c r="C108" s="296"/>
      <c r="D108" s="296"/>
      <c r="E108" s="296"/>
      <c r="F108" s="296"/>
      <c r="G108" s="296"/>
      <c r="H108" s="296"/>
      <c r="I108" s="467"/>
    </row>
    <row r="109" spans="1:9" x14ac:dyDescent="0.25">
      <c r="A109" s="423"/>
      <c r="B109" s="79"/>
      <c r="C109" s="296"/>
      <c r="D109" s="296"/>
      <c r="E109" s="296"/>
      <c r="F109" s="296"/>
      <c r="G109" s="296"/>
      <c r="H109" s="296"/>
      <c r="I109" s="467"/>
    </row>
    <row r="110" spans="1:9" ht="15.75" thickBot="1" x14ac:dyDescent="0.3">
      <c r="A110" s="423"/>
      <c r="B110" s="402"/>
      <c r="C110" s="465"/>
      <c r="D110" s="465"/>
      <c r="E110" s="465"/>
      <c r="F110" s="465"/>
      <c r="G110" s="465"/>
      <c r="H110" s="465"/>
      <c r="I110" s="468"/>
    </row>
    <row r="111" spans="1:9" ht="15.75" thickTop="1" x14ac:dyDescent="0.25"/>
    <row r="114" spans="1:10" s="14" customFormat="1" x14ac:dyDescent="0.25">
      <c r="A114" s="12"/>
      <c r="B114" s="294"/>
      <c r="C114" s="294"/>
      <c r="D114" s="294"/>
      <c r="E114" s="294"/>
      <c r="F114" s="294"/>
      <c r="G114" s="294"/>
      <c r="H114" s="294"/>
      <c r="I114" s="294"/>
      <c r="J114" s="12"/>
    </row>
    <row r="115" spans="1:10" s="14" customFormat="1" x14ac:dyDescent="0.25">
      <c r="A115" s="12"/>
      <c r="B115" s="294"/>
      <c r="C115" s="294"/>
      <c r="D115" s="294"/>
      <c r="E115" s="294"/>
      <c r="F115" s="294"/>
      <c r="G115" s="294"/>
      <c r="H115" s="294"/>
      <c r="I115" s="294"/>
      <c r="J115" s="12"/>
    </row>
    <row r="116" spans="1:10" s="14" customFormat="1" x14ac:dyDescent="0.25">
      <c r="A116" s="12"/>
      <c r="B116" s="294"/>
      <c r="C116" s="294"/>
      <c r="D116" s="294"/>
      <c r="E116" s="294"/>
      <c r="F116" s="294"/>
      <c r="G116" s="294"/>
      <c r="H116" s="294"/>
      <c r="I116" s="294"/>
      <c r="J116" s="12"/>
    </row>
    <row r="117" spans="1:10" s="14" customFormat="1" x14ac:dyDescent="0.25">
      <c r="A117" s="12"/>
      <c r="B117" s="294"/>
      <c r="C117" s="294"/>
      <c r="D117" s="294"/>
      <c r="E117" s="294"/>
      <c r="F117" s="294"/>
      <c r="G117" s="294"/>
      <c r="H117" s="294"/>
      <c r="I117" s="294"/>
      <c r="J117" s="12"/>
    </row>
    <row r="118" spans="1:10" s="14" customFormat="1" x14ac:dyDescent="0.25">
      <c r="A118" s="12"/>
      <c r="B118" s="294"/>
      <c r="C118" s="294"/>
      <c r="D118" s="294"/>
      <c r="E118" s="294"/>
      <c r="F118" s="294"/>
      <c r="G118" s="294"/>
      <c r="H118" s="294"/>
      <c r="I118" s="294"/>
      <c r="J118" s="12"/>
    </row>
    <row r="119" spans="1:10" s="14" customFormat="1" x14ac:dyDescent="0.25">
      <c r="A119" s="12"/>
      <c r="B119" s="294"/>
      <c r="C119" s="294"/>
      <c r="D119" s="294"/>
      <c r="E119" s="294"/>
      <c r="F119" s="294"/>
      <c r="G119" s="294"/>
      <c r="H119" s="294"/>
      <c r="I119" s="294"/>
      <c r="J119" s="12"/>
    </row>
    <row r="120" spans="1:10" s="14" customFormat="1" x14ac:dyDescent="0.25">
      <c r="A120" s="12"/>
      <c r="B120" s="294"/>
      <c r="C120" s="294"/>
      <c r="D120" s="294"/>
      <c r="E120" s="294"/>
      <c r="F120" s="294"/>
      <c r="G120" s="294"/>
      <c r="H120" s="294"/>
      <c r="I120" s="294"/>
      <c r="J120" s="12"/>
    </row>
    <row r="121" spans="1:10" s="14" customFormat="1" x14ac:dyDescent="0.25">
      <c r="A121" s="12"/>
      <c r="B121" s="294"/>
      <c r="C121" s="294"/>
      <c r="D121" s="294"/>
      <c r="E121" s="294"/>
      <c r="F121" s="294"/>
      <c r="G121" s="294"/>
      <c r="H121" s="294"/>
      <c r="I121" s="294"/>
      <c r="J121" s="12"/>
    </row>
  </sheetData>
  <sheetProtection algorithmName="SHA-512" hashValue="fg1c5EDkxGZwe/vdgMiXpAo9KQrxUL65to4AZvc+n1BzxkvcKF5+3z8cHJtdewnUe7gG/4z/kAWU7iQSU4d1Ow==" saltValue="0QsG/XVWyrOlFoYERBOzWQ==" spinCount="100000" sheet="1" selectLockedCells="1"/>
  <protectedRanges>
    <protectedRange sqref="C4:I7" name="Range1"/>
  </protectedRanges>
  <mergeCells count="30">
    <mergeCell ref="C5:I5"/>
    <mergeCell ref="C6:I6"/>
    <mergeCell ref="C13:D13"/>
    <mergeCell ref="C31:D31"/>
    <mergeCell ref="F20:H20"/>
    <mergeCell ref="F29:H29"/>
    <mergeCell ref="F16:H16"/>
    <mergeCell ref="C16:D16"/>
    <mergeCell ref="C30:D30"/>
    <mergeCell ref="F24:H24"/>
    <mergeCell ref="F28:H28"/>
    <mergeCell ref="F31:H31"/>
    <mergeCell ref="F30:H30"/>
    <mergeCell ref="F23:H23"/>
    <mergeCell ref="B3:F3"/>
    <mergeCell ref="B2:F2"/>
    <mergeCell ref="F102:H102"/>
    <mergeCell ref="F96:H97"/>
    <mergeCell ref="F98:H98"/>
    <mergeCell ref="F99:H99"/>
    <mergeCell ref="F100:H100"/>
    <mergeCell ref="F101:H101"/>
    <mergeCell ref="G2:I2"/>
    <mergeCell ref="F13:H13"/>
    <mergeCell ref="F14:H14"/>
    <mergeCell ref="F15:H15"/>
    <mergeCell ref="F19:H19"/>
    <mergeCell ref="F22:H22"/>
    <mergeCell ref="C7:I7"/>
    <mergeCell ref="C4:I4"/>
  </mergeCells>
  <conditionalFormatting sqref="D37:D46">
    <cfRule type="expression" dxfId="44" priority="7">
      <formula>COUNTIF($D$35:$D$44, "&lt;&gt;")&lt;1</formula>
    </cfRule>
  </conditionalFormatting>
  <conditionalFormatting sqref="F36 F47 H47">
    <cfRule type="cellIs" dxfId="43" priority="10" operator="equal">
      <formula>0</formula>
    </cfRule>
  </conditionalFormatting>
  <conditionalFormatting sqref="F37:F46">
    <cfRule type="expression" dxfId="42" priority="2">
      <formula>F37&lt;&gt;""</formula>
    </cfRule>
    <cfRule type="expression" dxfId="41" priority="6">
      <formula>$D37&lt;&gt;""</formula>
    </cfRule>
  </conditionalFormatting>
  <conditionalFormatting sqref="F51">
    <cfRule type="expression" dxfId="40" priority="15">
      <formula>AND(OR($C$7=$C$50), F51="")</formula>
    </cfRule>
  </conditionalFormatting>
  <conditionalFormatting sqref="F53:F60">
    <cfRule type="expression" dxfId="39" priority="17">
      <formula>AND(OR($C$7=$C$50), F53="")</formula>
    </cfRule>
  </conditionalFormatting>
  <conditionalFormatting sqref="F63:F69 H63:H69">
    <cfRule type="expression" dxfId="38" priority="13">
      <formula>AND(OR($C$7=$C$62), F63="")</formula>
    </cfRule>
  </conditionalFormatting>
  <conditionalFormatting sqref="F70">
    <cfRule type="containsText" dxfId="37" priority="23" operator="containsText" text="Klaida">
      <formula>NOT(ISERROR(SEARCH("Klaida",F70)))</formula>
    </cfRule>
  </conditionalFormatting>
  <conditionalFormatting sqref="F73:F79 H73:H79">
    <cfRule type="expression" dxfId="36" priority="12">
      <formula>AND(OR($C$7=$C$72), F73="")</formula>
    </cfRule>
  </conditionalFormatting>
  <conditionalFormatting sqref="F82:F93 H82:H93">
    <cfRule type="expression" dxfId="35" priority="11">
      <formula>AND(OR($C$7=$C$81), F82="")</formula>
    </cfRule>
  </conditionalFormatting>
  <conditionalFormatting sqref="F28:H31 F13:H16 F19:H20 F22:H24">
    <cfRule type="containsBlanks" dxfId="34" priority="21">
      <formula>LEN(TRIM(F13))=0</formula>
    </cfRule>
  </conditionalFormatting>
  <conditionalFormatting sqref="F29:H31">
    <cfRule type="expression" dxfId="33" priority="3">
      <formula>$F$28="Ne"</formula>
    </cfRule>
    <cfRule type="expression" dxfId="32" priority="4">
      <formula>$F$28="Taip"</formula>
    </cfRule>
  </conditionalFormatting>
  <conditionalFormatting sqref="H36">
    <cfRule type="cellIs" dxfId="31" priority="9" operator="equal">
      <formula>0</formula>
    </cfRule>
  </conditionalFormatting>
  <conditionalFormatting sqref="H37:H46">
    <cfRule type="expression" dxfId="30" priority="1">
      <formula>H37&lt;&gt;""</formula>
    </cfRule>
    <cfRule type="expression" dxfId="29" priority="5">
      <formula>$D37&lt;&gt;""</formula>
    </cfRule>
  </conditionalFormatting>
  <conditionalFormatting sqref="H51">
    <cfRule type="expression" dxfId="28" priority="16">
      <formula>AND(OR($C$7=$C$50), H51="")</formula>
    </cfRule>
  </conditionalFormatting>
  <conditionalFormatting sqref="H53:H60">
    <cfRule type="expression" dxfId="27" priority="14">
      <formula>AND(OR($C$7=$C$50), H53="")</formula>
    </cfRule>
  </conditionalFormatting>
  <conditionalFormatting sqref="H70">
    <cfRule type="containsText" dxfId="26" priority="22" operator="containsText" text="Klaida">
      <formula>NOT(ISERROR(SEARCH("Klaida",H70)))</formula>
    </cfRule>
  </conditionalFormatting>
  <conditionalFormatting sqref="L4">
    <cfRule type="expression" priority="32">
      <formula>ROWS("row")=1</formula>
    </cfRule>
  </conditionalFormatting>
  <dataValidations xWindow="768" yWindow="653" count="12">
    <dataValidation type="list" allowBlank="1" showInputMessage="1" showErrorMessage="1" prompt="Prašome pasirinkti atsakymo variantą" sqref="F31:H31 F13:H13 F19:H19 F15:H15" xr:uid="{80C42759-97EE-406A-BBA2-DC34C8D8AB71}">
      <formula1>"Taip,Ne"</formula1>
    </dataValidation>
    <dataValidation allowBlank="1" showInputMessage="1" showErrorMessage="1" prompt="Įrašykite datą" sqref="F14:H14" xr:uid="{45D3B2BA-A6A6-46F8-ADFA-5EE3FFA36345}"/>
    <dataValidation allowBlank="1" showInputMessage="1" showErrorMessage="1" prompt="Prašome įrašyti atsakymą" sqref="F24:H24 F20:H20" xr:uid="{446AA5D1-92DE-4FEB-8410-88AE0B973532}"/>
    <dataValidation type="list" allowBlank="1" showInputMessage="1" showErrorMessage="1" prompt="Prašome pasirinkti atsakymo variantą" sqref="F23:H23" xr:uid="{0F6F9C13-E4A3-41B1-8ECF-A64842099693}">
      <formula1>"Savivaldybės administracija, Įmonės valdyba, Įmonės vadovas"</formula1>
    </dataValidation>
    <dataValidation allowBlank="1" showInputMessage="1" showErrorMessage="1" prompt="Jei balansas susibalansuoja, matysite žodį „Balansas“; jei nesibalansuoja - matysite disbalanso dydį (skirtumą)" sqref="C70" xr:uid="{A8ACDB27-43C5-4ADB-9935-1A4E081F4196}"/>
    <dataValidation type="list" allowBlank="1" showInputMessage="1" showErrorMessage="1" prompt="Pasirinkite atsakymą. _x000a_Jei atsakymas yra &quot;Ne&quot;, į kitus klausimus atsakinėti nereikia." sqref="F28:H28" xr:uid="{78A219AB-478D-465C-8D9D-2B3FB96AF59A}">
      <formula1>"Taip,Ne, Yra sudaryta Stebėtojų taryba"</formula1>
    </dataValidation>
    <dataValidation type="list" allowBlank="1" showInputMessage="1" showErrorMessage="1" prompt="Pasirinkite atsakymo variantą_x000a_" sqref="F29:H29" xr:uid="{667B83E4-5B0E-4188-9B0D-4C4E1607D901}">
      <formula1>"Taip, Ne"</formula1>
    </dataValidation>
    <dataValidation type="list" allowBlank="1" showInputMessage="1" showErrorMessage="1" prompt="Prašome pasirinkti atsakymo variantą" sqref="F30:H30" xr:uid="{32F7D71B-DA2C-4783-99EC-803EF925BD3D}">
      <formula1>"Taip, Ne"</formula1>
    </dataValidation>
    <dataValidation type="list" allowBlank="1" showInputMessage="1" showErrorMessage="1" prompt="Prašome pasirinkti atsakymo variantą" sqref="F22:H22" xr:uid="{AD39F201-D409-4981-9781-12F7E7D8D317}">
      <formula1>"2019,2020,2021,2022,2023,2024,2025, Kita (Pastabose pažymėkite atsakymą)"</formula1>
    </dataValidation>
    <dataValidation allowBlank="1" showInputMessage="1" showErrorMessage="1" prompt="Pavyzdžiai:_x000a_Gatvių remontas_x000a_Miesto priežiūra_x000a_Šildymo ir karšto vandens sistemų priežiūra_x000a_Daugiabučių namų ir kitų pastatų techninė priežiūra" sqref="D38:D46" xr:uid="{8B17E53D-CB56-47C6-A7AF-FD3631064BFD}"/>
    <dataValidation allowBlank="1" showInputMessage="1" showErrorMessage="1" prompt="Pavyzdžiai:_x000a_Gatvių remontas_x000a_Miesto priežiūra_x000a_Šildymo ir karšto vandens sistemų priežiūra_x000a_Daugiabučių namų ir kitų pastatų techninė priežiūra_x000a_Vandens tiekimas_x000a_Nuotekų valymas_x000a_Keleivių pervežimas_x000a_Autobusų parko veikla" sqref="D37" xr:uid="{3E6E90F8-88CE-4F73-BE78-49B905490AB4}"/>
    <dataValidation type="list" allowBlank="1" showInputMessage="1" showErrorMessage="1" prompt="Prašome pasirinkti atsakymo variantą" sqref="F16:H16" xr:uid="{EE751F8C-2D21-4886-B31E-70E33232CEAC}">
      <formula1>"Taip,Ne, Iš dalies/dalinai"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60" max="16383" man="1"/>
  </rowBreaks>
  <extLst>
    <ext xmlns:x14="http://schemas.microsoft.com/office/spreadsheetml/2009/9/main" uri="{CCE6A557-97BC-4b89-ADB6-D9C93CAAB3DF}">
      <x14:dataValidations xmlns:xm="http://schemas.microsoft.com/office/excel/2006/main" xWindow="768" yWindow="653" count="1">
        <x14:dataValidation type="list" allowBlank="1" showInputMessage="1" showErrorMessage="1" xr:uid="{1F3A94DB-EEF6-47BD-AA50-7F0B4195D923}">
          <x14:formula1>
            <xm:f>'Finansiniai duomenys'!$R$2:$R$232</xm:f>
          </x14:formula1>
          <xm:sqref>C4:I4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zoomScaleNormal="100" zoomScaleSheetLayoutView="100" workbookViewId="0">
      <selection activeCell="F91" sqref="F91:L91"/>
    </sheetView>
  </sheetViews>
  <sheetFormatPr defaultColWidth="9.140625" defaultRowHeight="15" x14ac:dyDescent="0.25"/>
  <cols>
    <col min="1" max="1" width="1.42578125" style="12" customWidth="1"/>
    <col min="2" max="2" width="2.5703125" style="12" customWidth="1"/>
    <col min="3" max="3" width="7.28515625" style="12" customWidth="1"/>
    <col min="4" max="4" width="30.5703125" style="12" customWidth="1"/>
    <col min="5" max="5" width="38.28515625" style="12" customWidth="1"/>
    <col min="6" max="6" width="19" style="12" customWidth="1"/>
    <col min="7" max="7" width="2.7109375" style="12" customWidth="1"/>
    <col min="8" max="8" width="2.5703125" style="12" customWidth="1"/>
    <col min="9" max="9" width="7.28515625" style="12" customWidth="1"/>
    <col min="10" max="10" width="30.5703125" style="12" customWidth="1"/>
    <col min="11" max="11" width="38.28515625" style="12" customWidth="1"/>
    <col min="12" max="12" width="18.85546875" style="12" customWidth="1"/>
    <col min="13" max="13" width="2.7109375" style="12" customWidth="1"/>
    <col min="14" max="14" width="3.7109375" style="12" customWidth="1"/>
    <col min="15" max="15" width="9.140625" style="12" hidden="1" customWidth="1"/>
    <col min="16" max="16384" width="9.140625" style="12"/>
  </cols>
  <sheetData>
    <row r="1" spans="2:15" ht="9" customHeight="1" thickBot="1" x14ac:dyDescent="0.3"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2:15" ht="12" customHeight="1" x14ac:dyDescent="0.25">
      <c r="B2" s="207"/>
      <c r="C2" s="208"/>
      <c r="D2" s="209"/>
      <c r="E2" s="209"/>
      <c r="F2" s="210"/>
      <c r="G2" s="210"/>
      <c r="H2" s="211"/>
      <c r="I2" s="212"/>
      <c r="J2" s="209"/>
      <c r="K2" s="209"/>
      <c r="L2" s="210"/>
      <c r="M2" s="229"/>
    </row>
    <row r="3" spans="2:15" ht="28.5" customHeight="1" x14ac:dyDescent="0.25">
      <c r="B3" s="213"/>
      <c r="C3" s="125" t="s">
        <v>530</v>
      </c>
      <c r="D3" s="13"/>
      <c r="E3" s="13"/>
      <c r="F3" s="13"/>
      <c r="G3" s="13"/>
      <c r="H3" s="14"/>
      <c r="I3" s="13"/>
      <c r="J3" s="13"/>
      <c r="K3" s="716" t="s">
        <v>454</v>
      </c>
      <c r="L3" s="717"/>
      <c r="M3" s="214"/>
    </row>
    <row r="4" spans="2:15" ht="15" customHeight="1" x14ac:dyDescent="0.25">
      <c r="B4" s="213"/>
      <c r="C4" s="125" t="s">
        <v>531</v>
      </c>
      <c r="D4" s="13"/>
      <c r="E4" s="13"/>
      <c r="F4" s="13"/>
      <c r="G4" s="13"/>
      <c r="H4" s="14"/>
      <c r="I4" s="13"/>
      <c r="J4" s="13"/>
      <c r="K4" s="319" t="s">
        <v>532</v>
      </c>
      <c r="L4" s="21"/>
      <c r="M4" s="214"/>
    </row>
    <row r="5" spans="2:15" ht="15" customHeight="1" x14ac:dyDescent="0.25">
      <c r="B5" s="213"/>
      <c r="C5" s="124"/>
      <c r="D5" s="13"/>
      <c r="E5" s="13"/>
      <c r="F5" s="13"/>
      <c r="G5" s="13"/>
      <c r="H5" s="14"/>
      <c r="I5" s="13"/>
      <c r="J5" s="13"/>
      <c r="K5" s="13"/>
      <c r="L5" s="21"/>
      <c r="M5" s="214"/>
    </row>
    <row r="6" spans="2:15" ht="15" customHeight="1" x14ac:dyDescent="0.25">
      <c r="B6" s="213"/>
      <c r="C6" s="722" t="s">
        <v>533</v>
      </c>
      <c r="D6" s="723"/>
      <c r="E6" s="723"/>
      <c r="F6" s="723"/>
      <c r="G6" s="723"/>
      <c r="H6" s="723"/>
      <c r="I6" s="723"/>
      <c r="J6" s="723"/>
      <c r="K6" s="723"/>
      <c r="L6" s="723"/>
      <c r="M6" s="724"/>
    </row>
    <row r="7" spans="2:15" ht="15" hidden="1" customHeight="1" x14ac:dyDescent="0.25">
      <c r="B7" s="213"/>
      <c r="C7" s="124"/>
      <c r="D7" s="13"/>
      <c r="E7" s="13"/>
      <c r="F7" s="13"/>
      <c r="G7" s="13"/>
      <c r="H7" s="14"/>
      <c r="I7" s="13"/>
      <c r="J7" s="13"/>
      <c r="K7" s="13"/>
      <c r="L7" s="21"/>
      <c r="M7" s="214"/>
    </row>
    <row r="8" spans="2:15" x14ac:dyDescent="0.25">
      <c r="B8" s="213"/>
      <c r="C8" s="125"/>
      <c r="D8" s="13"/>
      <c r="E8" s="13"/>
      <c r="F8" s="13"/>
      <c r="G8" s="13"/>
      <c r="H8" s="14"/>
      <c r="I8" s="13"/>
      <c r="J8" s="13"/>
      <c r="K8" s="13"/>
      <c r="L8" s="13"/>
      <c r="M8" s="214"/>
    </row>
    <row r="9" spans="2:15" ht="15.75" thickBot="1" x14ac:dyDescent="0.3">
      <c r="B9" s="213"/>
      <c r="C9" s="718" t="s">
        <v>14</v>
      </c>
      <c r="D9" s="719"/>
      <c r="E9" s="720" t="str">
        <f>'Finansiniai duomenys'!C8</f>
        <v>SĮ „Susisiekimo paslaugos“</v>
      </c>
      <c r="F9" s="720"/>
      <c r="G9" s="720"/>
      <c r="H9" s="720"/>
      <c r="I9" s="720"/>
      <c r="J9" s="720"/>
      <c r="K9" s="13"/>
      <c r="L9" s="13"/>
      <c r="M9" s="214"/>
    </row>
    <row r="10" spans="2:15" ht="15.75" thickBot="1" x14ac:dyDescent="0.3">
      <c r="B10" s="213"/>
      <c r="C10" s="718" t="s">
        <v>18</v>
      </c>
      <c r="D10" s="719"/>
      <c r="E10" s="721" t="str">
        <f>'Finansiniai duomenys'!C9</f>
        <v>Vilniaus miesto savivaldybė</v>
      </c>
      <c r="F10" s="721"/>
      <c r="G10" s="721"/>
      <c r="H10" s="721"/>
      <c r="I10" s="721"/>
      <c r="J10" s="721"/>
      <c r="K10" s="13"/>
      <c r="L10" s="13"/>
      <c r="M10" s="214"/>
    </row>
    <row r="11" spans="2:15" ht="15.75" thickBot="1" x14ac:dyDescent="0.3">
      <c r="B11" s="213"/>
      <c r="C11" s="718" t="s">
        <v>23</v>
      </c>
      <c r="D11" s="719"/>
      <c r="E11" s="721">
        <f>'Finansiniai duomenys'!C10</f>
        <v>124644360</v>
      </c>
      <c r="F11" s="721"/>
      <c r="G11" s="721"/>
      <c r="H11" s="721"/>
      <c r="I11" s="721"/>
      <c r="J11" s="721"/>
      <c r="K11" s="13"/>
      <c r="L11" s="13"/>
      <c r="M11" s="214"/>
    </row>
    <row r="12" spans="2:15" x14ac:dyDescent="0.25">
      <c r="B12" s="213"/>
      <c r="C12" s="123"/>
      <c r="D12" s="13"/>
      <c r="E12" s="13"/>
      <c r="F12" s="15"/>
      <c r="G12" s="15"/>
      <c r="H12" s="16"/>
      <c r="I12" s="13"/>
      <c r="J12" s="13"/>
      <c r="K12" s="13"/>
      <c r="L12" s="13"/>
      <c r="M12" s="214"/>
    </row>
    <row r="13" spans="2:15" x14ac:dyDescent="0.25">
      <c r="B13" s="213"/>
      <c r="C13" s="123"/>
      <c r="D13" s="13"/>
      <c r="E13" s="13"/>
      <c r="F13" s="13"/>
      <c r="G13" s="13"/>
      <c r="H13" s="14"/>
      <c r="I13" s="13"/>
      <c r="J13" s="13"/>
      <c r="K13" s="13"/>
      <c r="L13" s="13"/>
      <c r="M13" s="214"/>
      <c r="O13" s="12" t="s">
        <v>534</v>
      </c>
    </row>
    <row r="14" spans="2:15" ht="38.25" customHeight="1" x14ac:dyDescent="0.25">
      <c r="B14" s="213"/>
      <c r="C14" s="688" t="s">
        <v>535</v>
      </c>
      <c r="D14" s="689"/>
      <c r="E14" s="673" t="s">
        <v>78</v>
      </c>
      <c r="F14" s="690"/>
      <c r="G14" s="238"/>
      <c r="H14" s="241"/>
      <c r="I14" s="686" t="s">
        <v>536</v>
      </c>
      <c r="J14" s="687"/>
      <c r="K14" s="673" t="s">
        <v>78</v>
      </c>
      <c r="L14" s="674"/>
      <c r="M14" s="215"/>
    </row>
    <row r="15" spans="2:15" ht="26.45" customHeight="1" thickBot="1" x14ac:dyDescent="0.3">
      <c r="B15" s="213"/>
      <c r="C15" s="688" t="s">
        <v>537</v>
      </c>
      <c r="D15" s="696"/>
      <c r="E15" s="696"/>
      <c r="F15" s="711"/>
      <c r="G15" s="133"/>
      <c r="H15" s="241"/>
      <c r="I15" s="693" t="s">
        <v>538</v>
      </c>
      <c r="J15" s="694"/>
      <c r="K15" s="694"/>
      <c r="L15" s="695"/>
      <c r="M15" s="216"/>
    </row>
    <row r="16" spans="2:15" ht="49.5" customHeight="1" thickBot="1" x14ac:dyDescent="0.3">
      <c r="B16" s="213"/>
      <c r="C16" s="688" t="s">
        <v>539</v>
      </c>
      <c r="D16" s="696"/>
      <c r="E16" s="709"/>
      <c r="F16" s="710"/>
      <c r="G16" s="134"/>
      <c r="H16" s="242"/>
      <c r="I16" s="686" t="s">
        <v>540</v>
      </c>
      <c r="J16" s="686"/>
      <c r="K16" s="684"/>
      <c r="L16" s="685"/>
      <c r="M16" s="215"/>
    </row>
    <row r="17" spans="2:13" ht="40.5" customHeight="1" x14ac:dyDescent="0.25">
      <c r="B17" s="213"/>
      <c r="C17" s="688" t="s">
        <v>541</v>
      </c>
      <c r="D17" s="696"/>
      <c r="E17" s="691"/>
      <c r="F17" s="692"/>
      <c r="G17" s="238"/>
      <c r="H17" s="242"/>
      <c r="I17" s="696" t="s">
        <v>541</v>
      </c>
      <c r="J17" s="696"/>
      <c r="K17" s="691"/>
      <c r="L17" s="692"/>
      <c r="M17" s="215"/>
    </row>
    <row r="18" spans="2:13" x14ac:dyDescent="0.25">
      <c r="B18" s="213"/>
      <c r="C18" s="123"/>
      <c r="D18" s="13"/>
      <c r="E18" s="13"/>
      <c r="F18" s="15"/>
      <c r="G18" s="13"/>
      <c r="H18" s="241"/>
      <c r="I18" s="13"/>
      <c r="J18" s="13"/>
      <c r="K18" s="13"/>
      <c r="L18" s="13"/>
      <c r="M18" s="214"/>
    </row>
    <row r="19" spans="2:13" x14ac:dyDescent="0.25">
      <c r="B19" s="213"/>
      <c r="C19" s="123"/>
      <c r="D19" s="13"/>
      <c r="E19" s="13"/>
      <c r="F19" s="15"/>
      <c r="G19" s="13"/>
      <c r="H19" s="241"/>
      <c r="I19" s="13"/>
      <c r="J19" s="13"/>
      <c r="K19" s="13"/>
      <c r="L19" s="13"/>
      <c r="M19" s="214"/>
    </row>
    <row r="20" spans="2:13" x14ac:dyDescent="0.25">
      <c r="B20" s="213"/>
      <c r="C20" s="705" t="s">
        <v>542</v>
      </c>
      <c r="D20" s="700"/>
      <c r="E20" s="700"/>
      <c r="F20" s="706"/>
      <c r="G20" s="19"/>
      <c r="H20" s="241"/>
      <c r="I20" s="700" t="s">
        <v>543</v>
      </c>
      <c r="J20" s="700"/>
      <c r="K20" s="700"/>
      <c r="L20" s="700"/>
      <c r="M20" s="217"/>
    </row>
    <row r="21" spans="2:13" x14ac:dyDescent="0.25">
      <c r="B21" s="213"/>
      <c r="C21" s="126"/>
      <c r="D21" s="19"/>
      <c r="E21" s="19"/>
      <c r="F21" s="18"/>
      <c r="G21" s="19"/>
      <c r="H21" s="241"/>
      <c r="I21" s="19"/>
      <c r="J21" s="19"/>
      <c r="K21" s="19"/>
      <c r="L21" s="19"/>
      <c r="M21" s="217"/>
    </row>
    <row r="22" spans="2:13" x14ac:dyDescent="0.25">
      <c r="B22" s="213"/>
      <c r="C22" s="707" t="s">
        <v>544</v>
      </c>
      <c r="D22" s="701"/>
      <c r="E22" s="701"/>
      <c r="F22" s="708"/>
      <c r="G22" s="239"/>
      <c r="H22" s="241"/>
      <c r="I22" s="701" t="s">
        <v>545</v>
      </c>
      <c r="J22" s="701"/>
      <c r="K22" s="701"/>
      <c r="L22" s="701"/>
      <c r="M22" s="218"/>
    </row>
    <row r="23" spans="2:13" ht="24" x14ac:dyDescent="0.25">
      <c r="B23" s="213"/>
      <c r="C23" s="235" t="s">
        <v>546</v>
      </c>
      <c r="D23" s="236" t="s">
        <v>547</v>
      </c>
      <c r="E23" s="237" t="s">
        <v>548</v>
      </c>
      <c r="F23" s="235" t="s">
        <v>549</v>
      </c>
      <c r="G23" s="240"/>
      <c r="H23" s="243"/>
      <c r="I23" s="236" t="s">
        <v>546</v>
      </c>
      <c r="J23" s="235" t="s">
        <v>547</v>
      </c>
      <c r="K23" s="235" t="s">
        <v>548</v>
      </c>
      <c r="L23" s="235" t="s">
        <v>549</v>
      </c>
      <c r="M23" s="219"/>
    </row>
    <row r="24" spans="2:13" x14ac:dyDescent="0.25">
      <c r="B24" s="213"/>
      <c r="C24" s="20">
        <v>1</v>
      </c>
      <c r="D24" s="244"/>
      <c r="E24" s="8"/>
      <c r="F24" s="246"/>
      <c r="G24" s="231"/>
      <c r="H24" s="243"/>
      <c r="I24" s="22">
        <v>1</v>
      </c>
      <c r="J24" s="248"/>
      <c r="K24" s="8"/>
      <c r="L24" s="246"/>
      <c r="M24" s="220"/>
    </row>
    <row r="25" spans="2:13" x14ac:dyDescent="0.25">
      <c r="B25" s="213"/>
      <c r="C25" s="20">
        <v>2</v>
      </c>
      <c r="D25" s="244"/>
      <c r="E25" s="8"/>
      <c r="F25" s="246"/>
      <c r="G25" s="231"/>
      <c r="H25" s="243"/>
      <c r="I25" s="22">
        <v>2</v>
      </c>
      <c r="J25" s="248"/>
      <c r="K25" s="8"/>
      <c r="L25" s="246"/>
      <c r="M25" s="220"/>
    </row>
    <row r="26" spans="2:13" x14ac:dyDescent="0.25">
      <c r="B26" s="213"/>
      <c r="C26" s="20">
        <v>3</v>
      </c>
      <c r="D26" s="244"/>
      <c r="E26" s="8"/>
      <c r="F26" s="246"/>
      <c r="G26" s="231"/>
      <c r="H26" s="243"/>
      <c r="I26" s="22">
        <v>3</v>
      </c>
      <c r="J26" s="248"/>
      <c r="K26" s="8"/>
      <c r="L26" s="246"/>
      <c r="M26" s="220"/>
    </row>
    <row r="27" spans="2:13" x14ac:dyDescent="0.25">
      <c r="B27" s="213"/>
      <c r="C27" s="20">
        <v>4</v>
      </c>
      <c r="D27" s="244"/>
      <c r="E27" s="8"/>
      <c r="F27" s="246"/>
      <c r="G27" s="231"/>
      <c r="H27" s="243"/>
      <c r="I27" s="22">
        <v>4</v>
      </c>
      <c r="J27" s="248"/>
      <c r="K27" s="8"/>
      <c r="L27" s="246"/>
      <c r="M27" s="220"/>
    </row>
    <row r="28" spans="2:13" x14ac:dyDescent="0.25">
      <c r="B28" s="213"/>
      <c r="C28" s="20">
        <v>5</v>
      </c>
      <c r="D28" s="244"/>
      <c r="E28" s="8"/>
      <c r="F28" s="246"/>
      <c r="G28" s="231"/>
      <c r="H28" s="243"/>
      <c r="I28" s="22">
        <v>5</v>
      </c>
      <c r="J28" s="248"/>
      <c r="K28" s="8"/>
      <c r="L28" s="246"/>
      <c r="M28" s="220"/>
    </row>
    <row r="29" spans="2:13" x14ac:dyDescent="0.25">
      <c r="B29" s="213"/>
      <c r="C29" s="20">
        <v>6</v>
      </c>
      <c r="D29" s="244"/>
      <c r="E29" s="8"/>
      <c r="F29" s="246"/>
      <c r="G29" s="231"/>
      <c r="H29" s="243"/>
      <c r="I29" s="22">
        <v>6</v>
      </c>
      <c r="J29" s="248"/>
      <c r="K29" s="8"/>
      <c r="L29" s="246"/>
      <c r="M29" s="220"/>
    </row>
    <row r="30" spans="2:13" x14ac:dyDescent="0.25">
      <c r="B30" s="213"/>
      <c r="C30" s="20">
        <v>7</v>
      </c>
      <c r="D30" s="244"/>
      <c r="E30" s="8"/>
      <c r="F30" s="246"/>
      <c r="G30" s="231"/>
      <c r="H30" s="242"/>
      <c r="I30" s="20">
        <v>7</v>
      </c>
      <c r="J30" s="248"/>
      <c r="K30" s="8"/>
      <c r="L30" s="246"/>
      <c r="M30" s="220"/>
    </row>
    <row r="31" spans="2:13" x14ac:dyDescent="0.25">
      <c r="B31" s="213"/>
      <c r="C31" s="20">
        <v>8</v>
      </c>
      <c r="D31" s="244"/>
      <c r="E31" s="8"/>
      <c r="F31" s="246"/>
      <c r="G31" s="231"/>
      <c r="H31" s="242"/>
      <c r="I31" s="20">
        <v>8</v>
      </c>
      <c r="J31" s="244"/>
      <c r="K31" s="8"/>
      <c r="L31" s="246"/>
      <c r="M31" s="220"/>
    </row>
    <row r="32" spans="2:13" x14ac:dyDescent="0.25">
      <c r="B32" s="213"/>
      <c r="C32" s="20">
        <v>9</v>
      </c>
      <c r="D32" s="244"/>
      <c r="E32" s="8"/>
      <c r="F32" s="246"/>
      <c r="G32" s="231"/>
      <c r="H32" s="243"/>
      <c r="I32" s="22">
        <v>9</v>
      </c>
      <c r="J32" s="244"/>
      <c r="K32" s="8"/>
      <c r="L32" s="246"/>
      <c r="M32" s="220"/>
    </row>
    <row r="33" spans="2:13" x14ac:dyDescent="0.25">
      <c r="B33" s="213"/>
      <c r="C33" s="20">
        <v>10</v>
      </c>
      <c r="D33" s="244"/>
      <c r="E33" s="8"/>
      <c r="F33" s="246"/>
      <c r="G33" s="231"/>
      <c r="H33" s="242"/>
      <c r="I33" s="20">
        <v>10</v>
      </c>
      <c r="J33" s="244"/>
      <c r="K33" s="8"/>
      <c r="L33" s="246"/>
      <c r="M33" s="220"/>
    </row>
    <row r="34" spans="2:13" x14ac:dyDescent="0.25">
      <c r="B34" s="213"/>
      <c r="C34" s="20">
        <v>11</v>
      </c>
      <c r="D34" s="244"/>
      <c r="E34" s="8"/>
      <c r="F34" s="246"/>
      <c r="G34" s="231"/>
      <c r="H34" s="243"/>
      <c r="I34" s="22">
        <v>11</v>
      </c>
      <c r="J34" s="248"/>
      <c r="K34" s="8"/>
      <c r="L34" s="246"/>
      <c r="M34" s="220"/>
    </row>
    <row r="35" spans="2:13" x14ac:dyDescent="0.25">
      <c r="B35" s="213"/>
      <c r="C35" s="20">
        <v>12</v>
      </c>
      <c r="D35" s="244"/>
      <c r="E35" s="8"/>
      <c r="F35" s="246"/>
      <c r="G35" s="231"/>
      <c r="H35" s="243"/>
      <c r="I35" s="22">
        <v>12</v>
      </c>
      <c r="J35" s="248"/>
      <c r="K35" s="8"/>
      <c r="L35" s="246"/>
      <c r="M35" s="220"/>
    </row>
    <row r="36" spans="2:13" x14ac:dyDescent="0.25">
      <c r="B36" s="213"/>
      <c r="C36" s="20">
        <v>13</v>
      </c>
      <c r="D36" s="244"/>
      <c r="E36" s="8"/>
      <c r="F36" s="246"/>
      <c r="G36" s="231"/>
      <c r="H36" s="243"/>
      <c r="I36" s="22">
        <v>13</v>
      </c>
      <c r="J36" s="248"/>
      <c r="K36" s="8"/>
      <c r="L36" s="246"/>
      <c r="M36" s="220"/>
    </row>
    <row r="37" spans="2:13" x14ac:dyDescent="0.25">
      <c r="B37" s="213"/>
      <c r="C37" s="20">
        <v>14</v>
      </c>
      <c r="D37" s="244"/>
      <c r="E37" s="8"/>
      <c r="F37" s="246"/>
      <c r="G37" s="231"/>
      <c r="H37" s="243"/>
      <c r="I37" s="22">
        <v>14</v>
      </c>
      <c r="J37" s="248"/>
      <c r="K37" s="8"/>
      <c r="L37" s="246"/>
      <c r="M37" s="220"/>
    </row>
    <row r="38" spans="2:13" x14ac:dyDescent="0.25">
      <c r="B38" s="213"/>
      <c r="C38" s="20">
        <v>15</v>
      </c>
      <c r="D38" s="244"/>
      <c r="E38" s="8"/>
      <c r="F38" s="246"/>
      <c r="G38" s="231"/>
      <c r="H38" s="243"/>
      <c r="I38" s="22">
        <v>15</v>
      </c>
      <c r="J38" s="248"/>
      <c r="K38" s="8"/>
      <c r="L38" s="246"/>
      <c r="M38" s="220"/>
    </row>
    <row r="39" spans="2:13" x14ac:dyDescent="0.25">
      <c r="B39" s="213"/>
      <c r="C39" s="20">
        <v>16</v>
      </c>
      <c r="D39" s="244"/>
      <c r="E39" s="8"/>
      <c r="F39" s="246"/>
      <c r="G39" s="231"/>
      <c r="H39" s="243"/>
      <c r="I39" s="22">
        <v>16</v>
      </c>
      <c r="J39" s="248"/>
      <c r="K39" s="8"/>
      <c r="L39" s="246"/>
      <c r="M39" s="220"/>
    </row>
    <row r="40" spans="2:13" x14ac:dyDescent="0.25">
      <c r="B40" s="213"/>
      <c r="C40" s="20">
        <v>17</v>
      </c>
      <c r="D40" s="244"/>
      <c r="E40" s="8"/>
      <c r="F40" s="246"/>
      <c r="G40" s="231"/>
      <c r="H40" s="243"/>
      <c r="I40" s="22">
        <v>17</v>
      </c>
      <c r="J40" s="248"/>
      <c r="K40" s="8"/>
      <c r="L40" s="246"/>
      <c r="M40" s="220"/>
    </row>
    <row r="41" spans="2:13" x14ac:dyDescent="0.25">
      <c r="B41" s="213"/>
      <c r="C41" s="20">
        <v>18</v>
      </c>
      <c r="D41" s="244"/>
      <c r="E41" s="8"/>
      <c r="F41" s="246"/>
      <c r="G41" s="231"/>
      <c r="H41" s="243"/>
      <c r="I41" s="22">
        <v>18</v>
      </c>
      <c r="J41" s="248"/>
      <c r="K41" s="8"/>
      <c r="L41" s="246"/>
      <c r="M41" s="220"/>
    </row>
    <row r="42" spans="2:13" x14ac:dyDescent="0.25">
      <c r="B42" s="213"/>
      <c r="C42" s="20">
        <v>19</v>
      </c>
      <c r="D42" s="244"/>
      <c r="E42" s="8"/>
      <c r="F42" s="246"/>
      <c r="G42" s="231"/>
      <c r="H42" s="243"/>
      <c r="I42" s="22">
        <v>19</v>
      </c>
      <c r="J42" s="248"/>
      <c r="K42" s="8"/>
      <c r="L42" s="246"/>
      <c r="M42" s="220"/>
    </row>
    <row r="43" spans="2:13" x14ac:dyDescent="0.25">
      <c r="B43" s="213"/>
      <c r="C43" s="20">
        <v>20</v>
      </c>
      <c r="D43" s="244"/>
      <c r="E43" s="8"/>
      <c r="F43" s="246"/>
      <c r="G43" s="231"/>
      <c r="H43" s="243"/>
      <c r="I43" s="22">
        <v>20</v>
      </c>
      <c r="J43" s="248"/>
      <c r="K43" s="8"/>
      <c r="L43" s="246"/>
      <c r="M43" s="220"/>
    </row>
    <row r="44" spans="2:13" x14ac:dyDescent="0.25">
      <c r="B44" s="213"/>
      <c r="C44" s="20">
        <v>21</v>
      </c>
      <c r="D44" s="244"/>
      <c r="E44" s="8"/>
      <c r="F44" s="246"/>
      <c r="G44" s="231"/>
      <c r="H44" s="243"/>
      <c r="I44" s="22">
        <v>21</v>
      </c>
      <c r="J44" s="248"/>
      <c r="K44" s="8"/>
      <c r="L44" s="246"/>
      <c r="M44" s="220"/>
    </row>
    <row r="45" spans="2:13" x14ac:dyDescent="0.25">
      <c r="B45" s="213"/>
      <c r="C45" s="20">
        <v>22</v>
      </c>
      <c r="D45" s="244"/>
      <c r="E45" s="8"/>
      <c r="F45" s="246"/>
      <c r="G45" s="231"/>
      <c r="H45" s="243"/>
      <c r="I45" s="22">
        <v>22</v>
      </c>
      <c r="J45" s="248"/>
      <c r="K45" s="8"/>
      <c r="L45" s="246"/>
      <c r="M45" s="220"/>
    </row>
    <row r="46" spans="2:13" x14ac:dyDescent="0.25">
      <c r="B46" s="213"/>
      <c r="C46" s="20">
        <v>23</v>
      </c>
      <c r="D46" s="244"/>
      <c r="E46" s="8"/>
      <c r="F46" s="246"/>
      <c r="G46" s="231"/>
      <c r="H46" s="243"/>
      <c r="I46" s="22">
        <v>23</v>
      </c>
      <c r="J46" s="248"/>
      <c r="K46" s="8"/>
      <c r="L46" s="246"/>
      <c r="M46" s="220"/>
    </row>
    <row r="47" spans="2:13" x14ac:dyDescent="0.25">
      <c r="B47" s="213"/>
      <c r="C47" s="20">
        <v>24</v>
      </c>
      <c r="D47" s="245"/>
      <c r="E47" s="9"/>
      <c r="F47" s="247"/>
      <c r="G47" s="231"/>
      <c r="H47" s="243"/>
      <c r="I47" s="22">
        <v>24</v>
      </c>
      <c r="J47" s="249"/>
      <c r="K47" s="9"/>
      <c r="L47" s="247"/>
      <c r="M47" s="220"/>
    </row>
    <row r="48" spans="2:13" x14ac:dyDescent="0.25">
      <c r="B48" s="213"/>
      <c r="C48" s="20">
        <v>25</v>
      </c>
      <c r="D48" s="245"/>
      <c r="E48" s="9"/>
      <c r="F48" s="247"/>
      <c r="G48" s="231"/>
      <c r="H48" s="243"/>
      <c r="I48" s="22">
        <v>25</v>
      </c>
      <c r="J48" s="249"/>
      <c r="K48" s="9"/>
      <c r="L48" s="247"/>
      <c r="M48" s="220"/>
    </row>
    <row r="49" spans="2:13" x14ac:dyDescent="0.25">
      <c r="B49" s="213"/>
      <c r="C49" s="20">
        <v>26</v>
      </c>
      <c r="D49" s="245"/>
      <c r="E49" s="9"/>
      <c r="F49" s="247"/>
      <c r="G49" s="231"/>
      <c r="H49" s="243"/>
      <c r="I49" s="22">
        <v>26</v>
      </c>
      <c r="J49" s="249"/>
      <c r="K49" s="9"/>
      <c r="L49" s="247"/>
      <c r="M49" s="220"/>
    </row>
    <row r="50" spans="2:13" x14ac:dyDescent="0.25">
      <c r="B50" s="213"/>
      <c r="C50" s="20">
        <v>27</v>
      </c>
      <c r="D50" s="245"/>
      <c r="E50" s="9"/>
      <c r="F50" s="247"/>
      <c r="G50" s="231"/>
      <c r="H50" s="243"/>
      <c r="I50" s="22">
        <v>27</v>
      </c>
      <c r="J50" s="249"/>
      <c r="K50" s="9"/>
      <c r="L50" s="247"/>
      <c r="M50" s="220"/>
    </row>
    <row r="51" spans="2:13" x14ac:dyDescent="0.25">
      <c r="B51" s="213"/>
      <c r="C51" s="20">
        <v>28</v>
      </c>
      <c r="D51" s="245"/>
      <c r="E51" s="9"/>
      <c r="F51" s="247"/>
      <c r="G51" s="231"/>
      <c r="H51" s="243"/>
      <c r="I51" s="22">
        <v>28</v>
      </c>
      <c r="J51" s="249"/>
      <c r="K51" s="9"/>
      <c r="L51" s="247"/>
      <c r="M51" s="220"/>
    </row>
    <row r="52" spans="2:13" x14ac:dyDescent="0.25">
      <c r="B52" s="213"/>
      <c r="C52" s="20">
        <v>29</v>
      </c>
      <c r="D52" s="245"/>
      <c r="E52" s="9"/>
      <c r="F52" s="247"/>
      <c r="G52" s="231"/>
      <c r="H52" s="243"/>
      <c r="I52" s="22">
        <v>29</v>
      </c>
      <c r="J52" s="249"/>
      <c r="K52" s="9"/>
      <c r="L52" s="247"/>
      <c r="M52" s="220"/>
    </row>
    <row r="53" spans="2:13" x14ac:dyDescent="0.25">
      <c r="B53" s="213"/>
      <c r="C53" s="20">
        <v>30</v>
      </c>
      <c r="D53" s="245"/>
      <c r="E53" s="9"/>
      <c r="F53" s="247"/>
      <c r="G53" s="231"/>
      <c r="H53" s="243"/>
      <c r="I53" s="22">
        <v>30</v>
      </c>
      <c r="J53" s="249"/>
      <c r="K53" s="9"/>
      <c r="L53" s="247"/>
      <c r="M53" s="220"/>
    </row>
    <row r="54" spans="2:13" x14ac:dyDescent="0.25">
      <c r="B54" s="213"/>
      <c r="C54" s="20">
        <v>31</v>
      </c>
      <c r="D54" s="245"/>
      <c r="E54" s="9"/>
      <c r="F54" s="247"/>
      <c r="G54" s="231"/>
      <c r="H54" s="243"/>
      <c r="I54" s="22">
        <v>31</v>
      </c>
      <c r="J54" s="249"/>
      <c r="K54" s="9"/>
      <c r="L54" s="247"/>
      <c r="M54" s="220"/>
    </row>
    <row r="55" spans="2:13" x14ac:dyDescent="0.25">
      <c r="B55" s="213"/>
      <c r="C55" s="20">
        <v>32</v>
      </c>
      <c r="D55" s="245"/>
      <c r="E55" s="9"/>
      <c r="F55" s="247"/>
      <c r="G55" s="231"/>
      <c r="H55" s="243"/>
      <c r="I55" s="22">
        <v>32</v>
      </c>
      <c r="J55" s="249"/>
      <c r="K55" s="9"/>
      <c r="L55" s="247"/>
      <c r="M55" s="220"/>
    </row>
    <row r="56" spans="2:13" x14ac:dyDescent="0.25">
      <c r="B56" s="213"/>
      <c r="C56" s="20">
        <v>33</v>
      </c>
      <c r="D56" s="245"/>
      <c r="E56" s="9"/>
      <c r="F56" s="247"/>
      <c r="G56" s="231"/>
      <c r="H56" s="243"/>
      <c r="I56" s="22">
        <v>33</v>
      </c>
      <c r="J56" s="249"/>
      <c r="K56" s="9"/>
      <c r="L56" s="247"/>
      <c r="M56" s="220"/>
    </row>
    <row r="57" spans="2:13" x14ac:dyDescent="0.25">
      <c r="B57" s="213"/>
      <c r="C57" s="20">
        <v>34</v>
      </c>
      <c r="D57" s="245"/>
      <c r="E57" s="9"/>
      <c r="F57" s="247"/>
      <c r="G57" s="231"/>
      <c r="H57" s="243"/>
      <c r="I57" s="22">
        <v>34</v>
      </c>
      <c r="J57" s="249"/>
      <c r="K57" s="9"/>
      <c r="L57" s="247"/>
      <c r="M57" s="220"/>
    </row>
    <row r="58" spans="2:13" x14ac:dyDescent="0.25">
      <c r="B58" s="213"/>
      <c r="C58" s="20">
        <v>35</v>
      </c>
      <c r="D58" s="245"/>
      <c r="E58" s="9"/>
      <c r="F58" s="247"/>
      <c r="G58" s="231"/>
      <c r="H58" s="243"/>
      <c r="I58" s="22">
        <v>35</v>
      </c>
      <c r="J58" s="249"/>
      <c r="K58" s="9"/>
      <c r="L58" s="247"/>
      <c r="M58" s="220"/>
    </row>
    <row r="59" spans="2:13" x14ac:dyDescent="0.25">
      <c r="B59" s="213"/>
      <c r="C59" s="20">
        <v>36</v>
      </c>
      <c r="D59" s="245"/>
      <c r="E59" s="9"/>
      <c r="F59" s="247"/>
      <c r="G59" s="231"/>
      <c r="H59" s="243"/>
      <c r="I59" s="22">
        <v>36</v>
      </c>
      <c r="J59" s="249"/>
      <c r="K59" s="9"/>
      <c r="L59" s="247"/>
      <c r="M59" s="220"/>
    </row>
    <row r="60" spans="2:13" x14ac:dyDescent="0.25">
      <c r="B60" s="213"/>
      <c r="C60" s="20">
        <v>37</v>
      </c>
      <c r="D60" s="245"/>
      <c r="E60" s="9"/>
      <c r="F60" s="247"/>
      <c r="G60" s="231"/>
      <c r="H60" s="243"/>
      <c r="I60" s="22">
        <v>37</v>
      </c>
      <c r="J60" s="249"/>
      <c r="K60" s="9"/>
      <c r="L60" s="247"/>
      <c r="M60" s="220"/>
    </row>
    <row r="61" spans="2:13" x14ac:dyDescent="0.25">
      <c r="B61" s="213"/>
      <c r="C61" s="20">
        <v>38</v>
      </c>
      <c r="D61" s="245"/>
      <c r="E61" s="9"/>
      <c r="F61" s="247"/>
      <c r="G61" s="231"/>
      <c r="H61" s="243"/>
      <c r="I61" s="22">
        <v>38</v>
      </c>
      <c r="J61" s="249"/>
      <c r="K61" s="9"/>
      <c r="L61" s="247"/>
      <c r="M61" s="220"/>
    </row>
    <row r="62" spans="2:13" x14ac:dyDescent="0.25">
      <c r="B62" s="213"/>
      <c r="C62" s="20">
        <v>39</v>
      </c>
      <c r="D62" s="245"/>
      <c r="E62" s="9"/>
      <c r="F62" s="247"/>
      <c r="G62" s="231"/>
      <c r="H62" s="243"/>
      <c r="I62" s="22">
        <v>39</v>
      </c>
      <c r="J62" s="249"/>
      <c r="K62" s="9"/>
      <c r="L62" s="247"/>
      <c r="M62" s="220"/>
    </row>
    <row r="63" spans="2:13" x14ac:dyDescent="0.25">
      <c r="B63" s="213"/>
      <c r="C63" s="20">
        <v>40</v>
      </c>
      <c r="D63" s="245"/>
      <c r="E63" s="9"/>
      <c r="F63" s="247"/>
      <c r="G63" s="231"/>
      <c r="H63" s="243"/>
      <c r="I63" s="22">
        <v>40</v>
      </c>
      <c r="J63" s="249"/>
      <c r="K63" s="9"/>
      <c r="L63" s="247"/>
      <c r="M63" s="220"/>
    </row>
    <row r="64" spans="2:13" x14ac:dyDescent="0.25">
      <c r="B64" s="213"/>
      <c r="C64" s="20">
        <v>41</v>
      </c>
      <c r="D64" s="245"/>
      <c r="E64" s="9"/>
      <c r="F64" s="247"/>
      <c r="G64" s="231"/>
      <c r="H64" s="243"/>
      <c r="I64" s="22">
        <v>41</v>
      </c>
      <c r="J64" s="249"/>
      <c r="K64" s="9"/>
      <c r="L64" s="247"/>
      <c r="M64" s="220"/>
    </row>
    <row r="65" spans="2:13" x14ac:dyDescent="0.25">
      <c r="B65" s="213"/>
      <c r="C65" s="20">
        <v>42</v>
      </c>
      <c r="D65" s="245"/>
      <c r="E65" s="9"/>
      <c r="F65" s="247"/>
      <c r="G65" s="231"/>
      <c r="H65" s="243"/>
      <c r="I65" s="22">
        <v>42</v>
      </c>
      <c r="J65" s="249"/>
      <c r="K65" s="9"/>
      <c r="L65" s="247"/>
      <c r="M65" s="220"/>
    </row>
    <row r="66" spans="2:13" x14ac:dyDescent="0.25">
      <c r="B66" s="213"/>
      <c r="C66" s="20">
        <v>43</v>
      </c>
      <c r="D66" s="245"/>
      <c r="E66" s="9"/>
      <c r="F66" s="247"/>
      <c r="G66" s="231"/>
      <c r="H66" s="243"/>
      <c r="I66" s="22">
        <v>43</v>
      </c>
      <c r="J66" s="249"/>
      <c r="K66" s="9"/>
      <c r="L66" s="247"/>
      <c r="M66" s="220"/>
    </row>
    <row r="67" spans="2:13" x14ac:dyDescent="0.25">
      <c r="B67" s="213"/>
      <c r="C67" s="20">
        <v>44</v>
      </c>
      <c r="D67" s="245"/>
      <c r="E67" s="9"/>
      <c r="F67" s="247"/>
      <c r="G67" s="231"/>
      <c r="H67" s="243"/>
      <c r="I67" s="22">
        <v>44</v>
      </c>
      <c r="J67" s="249"/>
      <c r="K67" s="9"/>
      <c r="L67" s="247"/>
      <c r="M67" s="220"/>
    </row>
    <row r="68" spans="2:13" x14ac:dyDescent="0.25">
      <c r="B68" s="213"/>
      <c r="C68" s="20">
        <v>45</v>
      </c>
      <c r="D68" s="245"/>
      <c r="E68" s="9"/>
      <c r="F68" s="247"/>
      <c r="G68" s="231"/>
      <c r="H68" s="243"/>
      <c r="I68" s="22">
        <v>45</v>
      </c>
      <c r="J68" s="249"/>
      <c r="K68" s="9"/>
      <c r="L68" s="247"/>
      <c r="M68" s="220"/>
    </row>
    <row r="69" spans="2:13" x14ac:dyDescent="0.25">
      <c r="B69" s="213"/>
      <c r="C69" s="20">
        <v>46</v>
      </c>
      <c r="D69" s="245"/>
      <c r="E69" s="9"/>
      <c r="F69" s="247"/>
      <c r="G69" s="231"/>
      <c r="H69" s="243"/>
      <c r="I69" s="22">
        <v>46</v>
      </c>
      <c r="J69" s="249"/>
      <c r="K69" s="9"/>
      <c r="L69" s="247"/>
      <c r="M69" s="220"/>
    </row>
    <row r="70" spans="2:13" x14ac:dyDescent="0.25">
      <c r="B70" s="213"/>
      <c r="C70" s="20">
        <v>47</v>
      </c>
      <c r="D70" s="245"/>
      <c r="E70" s="9"/>
      <c r="F70" s="247"/>
      <c r="G70" s="231"/>
      <c r="H70" s="243"/>
      <c r="I70" s="22">
        <v>47</v>
      </c>
      <c r="J70" s="249"/>
      <c r="K70" s="9"/>
      <c r="L70" s="247"/>
      <c r="M70" s="220"/>
    </row>
    <row r="71" spans="2:13" x14ac:dyDescent="0.25">
      <c r="B71" s="213"/>
      <c r="C71" s="20">
        <v>48</v>
      </c>
      <c r="D71" s="245"/>
      <c r="E71" s="9"/>
      <c r="F71" s="247"/>
      <c r="G71" s="231"/>
      <c r="H71" s="243"/>
      <c r="I71" s="22">
        <v>48</v>
      </c>
      <c r="J71" s="249"/>
      <c r="K71" s="9"/>
      <c r="L71" s="247"/>
      <c r="M71" s="220"/>
    </row>
    <row r="72" spans="2:13" x14ac:dyDescent="0.25">
      <c r="B72" s="213"/>
      <c r="C72" s="20">
        <v>49</v>
      </c>
      <c r="D72" s="245"/>
      <c r="E72" s="9"/>
      <c r="F72" s="247"/>
      <c r="G72" s="231"/>
      <c r="H72" s="243"/>
      <c r="I72" s="22">
        <v>49</v>
      </c>
      <c r="J72" s="249"/>
      <c r="K72" s="9"/>
      <c r="L72" s="247"/>
      <c r="M72" s="220"/>
    </row>
    <row r="73" spans="2:13" x14ac:dyDescent="0.25">
      <c r="B73" s="213"/>
      <c r="C73" s="20">
        <v>50</v>
      </c>
      <c r="D73" s="245"/>
      <c r="E73" s="9"/>
      <c r="F73" s="247"/>
      <c r="G73" s="231"/>
      <c r="H73" s="243"/>
      <c r="I73" s="22">
        <v>50</v>
      </c>
      <c r="J73" s="249"/>
      <c r="K73" s="9"/>
      <c r="L73" s="247"/>
      <c r="M73" s="220"/>
    </row>
    <row r="74" spans="2:13" x14ac:dyDescent="0.25">
      <c r="B74" s="213"/>
      <c r="C74" s="20">
        <v>51</v>
      </c>
      <c r="D74" s="245"/>
      <c r="E74" s="9"/>
      <c r="F74" s="247"/>
      <c r="G74" s="231"/>
      <c r="H74" s="243"/>
      <c r="I74" s="22">
        <v>51</v>
      </c>
      <c r="J74" s="249"/>
      <c r="K74" s="9"/>
      <c r="L74" s="247"/>
      <c r="M74" s="220"/>
    </row>
    <row r="75" spans="2:13" x14ac:dyDescent="0.25">
      <c r="B75" s="213"/>
      <c r="C75" s="20">
        <v>52</v>
      </c>
      <c r="D75" s="245"/>
      <c r="E75" s="9"/>
      <c r="F75" s="247"/>
      <c r="G75" s="231"/>
      <c r="H75" s="243"/>
      <c r="I75" s="22">
        <v>52</v>
      </c>
      <c r="J75" s="249"/>
      <c r="K75" s="9"/>
      <c r="L75" s="247"/>
      <c r="M75" s="220"/>
    </row>
    <row r="76" spans="2:13" x14ac:dyDescent="0.25">
      <c r="B76" s="213"/>
      <c r="C76" s="20">
        <v>53</v>
      </c>
      <c r="D76" s="245"/>
      <c r="E76" s="9"/>
      <c r="F76" s="247"/>
      <c r="G76" s="231"/>
      <c r="H76" s="243"/>
      <c r="I76" s="22">
        <v>53</v>
      </c>
      <c r="J76" s="249"/>
      <c r="K76" s="9"/>
      <c r="L76" s="247"/>
      <c r="M76" s="220"/>
    </row>
    <row r="77" spans="2:13" x14ac:dyDescent="0.25">
      <c r="B77" s="213"/>
      <c r="C77" s="20">
        <v>54</v>
      </c>
      <c r="D77" s="245"/>
      <c r="E77" s="9"/>
      <c r="F77" s="247"/>
      <c r="G77" s="231"/>
      <c r="H77" s="243"/>
      <c r="I77" s="22">
        <v>54</v>
      </c>
      <c r="J77" s="249"/>
      <c r="K77" s="9"/>
      <c r="L77" s="247"/>
      <c r="M77" s="220"/>
    </row>
    <row r="78" spans="2:13" x14ac:dyDescent="0.25">
      <c r="B78" s="213"/>
      <c r="C78" s="20">
        <v>55</v>
      </c>
      <c r="D78" s="245"/>
      <c r="E78" s="9"/>
      <c r="F78" s="247"/>
      <c r="G78" s="231"/>
      <c r="H78" s="243"/>
      <c r="I78" s="22">
        <v>55</v>
      </c>
      <c r="J78" s="249"/>
      <c r="K78" s="9"/>
      <c r="L78" s="247"/>
      <c r="M78" s="220"/>
    </row>
    <row r="79" spans="2:13" x14ac:dyDescent="0.25">
      <c r="B79" s="213"/>
      <c r="C79" s="20">
        <v>56</v>
      </c>
      <c r="D79" s="245"/>
      <c r="E79" s="9"/>
      <c r="F79" s="247"/>
      <c r="G79" s="231"/>
      <c r="H79" s="243"/>
      <c r="I79" s="22">
        <v>56</v>
      </c>
      <c r="J79" s="249"/>
      <c r="K79" s="9"/>
      <c r="L79" s="247"/>
      <c r="M79" s="220"/>
    </row>
    <row r="80" spans="2:13" x14ac:dyDescent="0.25">
      <c r="B80" s="213"/>
      <c r="C80" s="20">
        <v>57</v>
      </c>
      <c r="D80" s="245"/>
      <c r="E80" s="9"/>
      <c r="F80" s="247"/>
      <c r="G80" s="231"/>
      <c r="H80" s="243"/>
      <c r="I80" s="22">
        <v>57</v>
      </c>
      <c r="J80" s="249"/>
      <c r="K80" s="9"/>
      <c r="L80" s="247"/>
      <c r="M80" s="220"/>
    </row>
    <row r="81" spans="2:13" x14ac:dyDescent="0.25">
      <c r="B81" s="213"/>
      <c r="C81" s="20">
        <v>58</v>
      </c>
      <c r="D81" s="245"/>
      <c r="E81" s="9"/>
      <c r="F81" s="247"/>
      <c r="G81" s="231"/>
      <c r="H81" s="243"/>
      <c r="I81" s="22">
        <v>58</v>
      </c>
      <c r="J81" s="249"/>
      <c r="K81" s="9"/>
      <c r="L81" s="247"/>
      <c r="M81" s="220"/>
    </row>
    <row r="82" spans="2:13" x14ac:dyDescent="0.25">
      <c r="B82" s="213"/>
      <c r="C82" s="20">
        <v>59</v>
      </c>
      <c r="D82" s="245"/>
      <c r="E82" s="9"/>
      <c r="F82" s="247"/>
      <c r="G82" s="231"/>
      <c r="H82" s="243"/>
      <c r="I82" s="22">
        <v>59</v>
      </c>
      <c r="J82" s="249"/>
      <c r="K82" s="9"/>
      <c r="L82" s="247"/>
      <c r="M82" s="220"/>
    </row>
    <row r="83" spans="2:13" x14ac:dyDescent="0.25">
      <c r="B83" s="213"/>
      <c r="C83" s="20">
        <v>60</v>
      </c>
      <c r="D83" s="244"/>
      <c r="E83" s="8"/>
      <c r="F83" s="246"/>
      <c r="G83" s="231"/>
      <c r="H83" s="243"/>
      <c r="I83" s="22">
        <v>60</v>
      </c>
      <c r="J83" s="248"/>
      <c r="K83" s="8"/>
      <c r="L83" s="246"/>
      <c r="M83" s="220"/>
    </row>
    <row r="84" spans="2:13" x14ac:dyDescent="0.25">
      <c r="B84" s="213"/>
      <c r="C84" s="127"/>
      <c r="D84" s="17"/>
      <c r="E84" s="17"/>
      <c r="F84" s="17"/>
      <c r="G84" s="13"/>
      <c r="H84" s="14"/>
      <c r="I84" s="17"/>
      <c r="J84" s="17"/>
      <c r="K84" s="17"/>
      <c r="L84" s="17"/>
      <c r="M84" s="214"/>
    </row>
    <row r="85" spans="2:13" x14ac:dyDescent="0.25">
      <c r="B85" s="213"/>
      <c r="C85" s="712" t="s">
        <v>276</v>
      </c>
      <c r="D85" s="712"/>
      <c r="E85" s="712"/>
      <c r="F85" s="712"/>
      <c r="G85" s="712"/>
      <c r="H85" s="712"/>
      <c r="I85" s="712"/>
      <c r="J85" s="712"/>
      <c r="K85" s="712"/>
      <c r="L85" s="712"/>
      <c r="M85" s="221"/>
    </row>
    <row r="86" spans="2:13" ht="66" customHeight="1" x14ac:dyDescent="0.25">
      <c r="B86" s="213"/>
      <c r="C86" s="704" t="s">
        <v>550</v>
      </c>
      <c r="D86" s="694"/>
      <c r="E86" s="694"/>
      <c r="F86" s="713"/>
      <c r="G86" s="713"/>
      <c r="H86" s="713"/>
      <c r="I86" s="713"/>
      <c r="J86" s="713"/>
      <c r="K86" s="713"/>
      <c r="L86" s="713"/>
      <c r="M86" s="214"/>
    </row>
    <row r="87" spans="2:13" ht="20.25" customHeight="1" x14ac:dyDescent="0.25">
      <c r="B87" s="213"/>
      <c r="C87" s="132"/>
      <c r="D87" s="133"/>
      <c r="E87" s="134"/>
      <c r="F87" s="134"/>
      <c r="G87" s="134"/>
      <c r="H87" s="134"/>
      <c r="I87" s="134"/>
      <c r="J87" s="134"/>
      <c r="K87" s="134"/>
      <c r="L87" s="134"/>
      <c r="M87" s="222"/>
    </row>
    <row r="88" spans="2:13" ht="15.75" customHeight="1" x14ac:dyDescent="0.25">
      <c r="B88" s="213"/>
      <c r="C88" s="702" t="s">
        <v>285</v>
      </c>
      <c r="D88" s="703"/>
      <c r="E88" s="703"/>
      <c r="F88" s="134"/>
      <c r="G88" s="134"/>
      <c r="H88" s="134"/>
      <c r="I88" s="134"/>
      <c r="J88" s="134"/>
      <c r="K88" s="134"/>
      <c r="L88" s="134"/>
      <c r="M88" s="222"/>
    </row>
    <row r="89" spans="2:13" ht="15.75" customHeight="1" x14ac:dyDescent="0.25">
      <c r="B89" s="213"/>
      <c r="C89" s="704" t="s">
        <v>287</v>
      </c>
      <c r="D89" s="694"/>
      <c r="E89" s="694"/>
      <c r="F89" s="714">
        <v>45763</v>
      </c>
      <c r="G89" s="715"/>
      <c r="H89" s="715"/>
      <c r="I89" s="715"/>
      <c r="J89" s="715"/>
      <c r="K89" s="715"/>
      <c r="L89" s="715"/>
      <c r="M89" s="222"/>
    </row>
    <row r="90" spans="2:13" ht="15.75" customHeight="1" x14ac:dyDescent="0.25">
      <c r="B90" s="213"/>
      <c r="C90" s="704" t="s">
        <v>289</v>
      </c>
      <c r="D90" s="694"/>
      <c r="E90" s="694"/>
      <c r="F90" s="715" t="s">
        <v>290</v>
      </c>
      <c r="G90" s="715"/>
      <c r="H90" s="715"/>
      <c r="I90" s="715"/>
      <c r="J90" s="715"/>
      <c r="K90" s="715"/>
      <c r="L90" s="715"/>
      <c r="M90" s="222"/>
    </row>
    <row r="91" spans="2:13" ht="15.75" customHeight="1" x14ac:dyDescent="0.25">
      <c r="B91" s="213"/>
      <c r="C91" s="704" t="s">
        <v>293</v>
      </c>
      <c r="D91" s="694"/>
      <c r="E91" s="694"/>
      <c r="F91" s="715" t="s">
        <v>294</v>
      </c>
      <c r="G91" s="715"/>
      <c r="H91" s="715"/>
      <c r="I91" s="715"/>
      <c r="J91" s="715"/>
      <c r="K91" s="715"/>
      <c r="L91" s="715"/>
      <c r="M91" s="222"/>
    </row>
    <row r="92" spans="2:13" ht="21" customHeight="1" x14ac:dyDescent="0.25">
      <c r="B92" s="213"/>
      <c r="C92" s="697" t="s">
        <v>296</v>
      </c>
      <c r="D92" s="686"/>
      <c r="E92" s="686"/>
      <c r="F92" s="134"/>
      <c r="G92" s="134"/>
      <c r="H92" s="134"/>
      <c r="I92" s="134"/>
      <c r="J92" s="134"/>
      <c r="K92" s="134"/>
      <c r="L92" s="134"/>
      <c r="M92" s="222"/>
    </row>
    <row r="93" spans="2:13" ht="15.75" thickBot="1" x14ac:dyDescent="0.3">
      <c r="B93" s="223"/>
      <c r="C93" s="698"/>
      <c r="D93" s="699"/>
      <c r="E93" s="699"/>
      <c r="F93" s="224"/>
      <c r="G93" s="225"/>
      <c r="H93" s="226"/>
      <c r="I93" s="227"/>
      <c r="J93" s="227"/>
      <c r="K93" s="227"/>
      <c r="L93" s="227"/>
      <c r="M93" s="228"/>
    </row>
  </sheetData>
  <sheetProtection algorithmName="SHA-512" hashValue="gwsVNmxt0ZQBL1solujWt0ftO1kkhJf5NkU2czSXJL6qCsryjzIpGaTwTAqsSACTnLDszEbGMDzzUSlH1CFOgA==" saltValue="5+kiFwlcDWpVRflk8Vm2vA==" spinCount="100000" sheet="1" selectLockedCells="1"/>
  <mergeCells count="37">
    <mergeCell ref="K3:L3"/>
    <mergeCell ref="C9:D9"/>
    <mergeCell ref="C10:D10"/>
    <mergeCell ref="C11:D11"/>
    <mergeCell ref="E9:J9"/>
    <mergeCell ref="E10:J10"/>
    <mergeCell ref="E11:J11"/>
    <mergeCell ref="C6:M6"/>
    <mergeCell ref="C85:L85"/>
    <mergeCell ref="F86:L86"/>
    <mergeCell ref="F89:L89"/>
    <mergeCell ref="F90:L90"/>
    <mergeCell ref="F91:L91"/>
    <mergeCell ref="C89:E89"/>
    <mergeCell ref="C90:E90"/>
    <mergeCell ref="C91:E91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K16:L16"/>
    <mergeCell ref="I14:J14"/>
    <mergeCell ref="K14:L14"/>
    <mergeCell ref="C14:D14"/>
    <mergeCell ref="E14:F14"/>
  </mergeCells>
  <conditionalFormatting sqref="E16:F16">
    <cfRule type="expression" dxfId="25" priority="2">
      <formula>NOT(ISBLANK($E$16))</formula>
    </cfRule>
    <cfRule type="expression" dxfId="24" priority="4">
      <formula>$E$14="Taip"</formula>
    </cfRule>
  </conditionalFormatting>
  <conditionalFormatting sqref="E17:F17">
    <cfRule type="expression" dxfId="23" priority="7">
      <formula>NOT(ISBLANK($E$17))</formula>
    </cfRule>
    <cfRule type="expression" dxfId="22" priority="8">
      <formula>$E$16="Taip"</formula>
    </cfRule>
  </conditionalFormatting>
  <conditionalFormatting sqref="K16:L16">
    <cfRule type="expression" dxfId="21" priority="1">
      <formula>NOT(ISBLANK($K$16))</formula>
    </cfRule>
    <cfRule type="expression" dxfId="20" priority="3">
      <formula>$K$14="Taip"</formula>
    </cfRule>
  </conditionalFormatting>
  <conditionalFormatting sqref="K17:L17">
    <cfRule type="expression" dxfId="19" priority="5">
      <formula>NOT(ISBLANK($K$17))</formula>
    </cfRule>
    <cfRule type="expression" dxfId="18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ageMargins left="0.7" right="0.7" top="0.75" bottom="0.75" header="0.3" footer="0.3"/>
  <pageSetup paperSize="9" scale="43" orientation="portrait" r:id="rId1"/>
  <headerFooter>
    <oddFooter>Puslapių &amp;P iš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  <pageSetUpPr fitToPage="1"/>
  </sheetPr>
  <dimension ref="A1:XFC1048563"/>
  <sheetViews>
    <sheetView showGridLines="0" topLeftCell="D1" zoomScale="80" zoomScaleNormal="80" workbookViewId="0">
      <selection activeCell="H70" sqref="H70:J71"/>
    </sheetView>
  </sheetViews>
  <sheetFormatPr defaultColWidth="0" defaultRowHeight="15" zeroHeight="1" x14ac:dyDescent="0.25"/>
  <cols>
    <col min="1" max="1" width="8.85546875" customWidth="1"/>
    <col min="2" max="2" width="8.85546875" style="79" customWidth="1"/>
    <col min="3" max="3" width="51.5703125" style="79" bestFit="1" customWidth="1"/>
    <col min="4" max="5" width="25.28515625" style="79" customWidth="1"/>
    <col min="6" max="6" width="29.5703125" style="79" customWidth="1"/>
    <col min="7" max="7" width="23.85546875" style="79" bestFit="1" customWidth="1"/>
    <col min="8" max="8" width="17.42578125" style="79" bestFit="1" customWidth="1"/>
    <col min="9" max="9" width="17.7109375" style="79" customWidth="1"/>
    <col min="10" max="10" width="19" style="79" customWidth="1"/>
    <col min="11" max="11" width="17.85546875" style="79" customWidth="1"/>
    <col min="12" max="12" width="18.85546875" style="79" customWidth="1"/>
    <col min="13" max="13" width="17.5703125" style="79" customWidth="1"/>
    <col min="14" max="14" width="18.5703125" style="79" customWidth="1"/>
    <col min="15" max="15" width="18" style="79" customWidth="1"/>
    <col min="16" max="16" width="18.42578125" style="79" customWidth="1"/>
    <col min="17" max="17" width="18" style="79" customWidth="1"/>
    <col min="18" max="18" width="19" style="79" customWidth="1"/>
    <col min="19" max="20" width="8.85546875" customWidth="1"/>
    <col min="21" max="16383" width="8.85546875" hidden="1"/>
    <col min="16384" max="16384" width="5.140625" hidden="1"/>
  </cols>
  <sheetData>
    <row r="1" spans="1:21" x14ac:dyDescent="0.25">
      <c r="A1" s="12"/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12"/>
      <c r="T1" s="12"/>
    </row>
    <row r="2" spans="1:21" x14ac:dyDescent="0.25">
      <c r="A2" s="12"/>
      <c r="C2" s="125" t="s">
        <v>551</v>
      </c>
      <c r="O2" s="296"/>
      <c r="P2" s="296"/>
      <c r="T2" s="12"/>
      <c r="U2" t="s">
        <v>255</v>
      </c>
    </row>
    <row r="3" spans="1:21" ht="14.45" customHeight="1" x14ac:dyDescent="0.25">
      <c r="A3" s="12"/>
      <c r="C3" s="324"/>
      <c r="D3" s="323"/>
      <c r="E3" s="323"/>
      <c r="F3" s="318"/>
      <c r="G3" s="297" t="s">
        <v>14</v>
      </c>
      <c r="H3" s="738" t="str">
        <f>'Finansiniai duomenys'!C8</f>
        <v>SĮ „Susisiekimo paslaugos“</v>
      </c>
      <c r="I3" s="738"/>
      <c r="J3" s="738"/>
      <c r="K3" s="738"/>
      <c r="L3" s="738"/>
      <c r="N3" s="716" t="s">
        <v>454</v>
      </c>
      <c r="O3" s="716"/>
      <c r="P3" s="716"/>
      <c r="T3" s="12"/>
      <c r="U3" t="s">
        <v>78</v>
      </c>
    </row>
    <row r="4" spans="1:21" ht="13.9" customHeight="1" x14ac:dyDescent="0.25">
      <c r="A4" s="12"/>
      <c r="C4" s="740" t="s">
        <v>552</v>
      </c>
      <c r="D4" s="741"/>
      <c r="E4" s="741"/>
      <c r="F4" s="318"/>
      <c r="G4" s="297" t="s">
        <v>553</v>
      </c>
      <c r="H4" s="738" t="str">
        <f>IFERROR(VLOOKUP(H3,'Finansiniai duomenys'!R2:T232,3,FALSE),"")</f>
        <v>Vilniaus miesto savivaldybė</v>
      </c>
      <c r="I4" s="738"/>
      <c r="J4" s="738"/>
      <c r="K4" s="738"/>
      <c r="L4" s="738"/>
      <c r="N4" s="716"/>
      <c r="O4" s="716"/>
      <c r="P4" s="716"/>
      <c r="T4" s="12"/>
    </row>
    <row r="5" spans="1:21" x14ac:dyDescent="0.25">
      <c r="A5" s="12"/>
      <c r="C5" s="740"/>
      <c r="D5" s="741"/>
      <c r="E5" s="741"/>
      <c r="F5" s="318"/>
      <c r="G5" s="298" t="s">
        <v>23</v>
      </c>
      <c r="H5" s="732">
        <f>IFERROR(VLOOKUP(H3,'Finansiniai duomenys'!R2:T232,2,FALSE),"")</f>
        <v>124644360</v>
      </c>
      <c r="I5" s="732"/>
      <c r="J5" s="732"/>
      <c r="K5" s="732"/>
      <c r="L5" s="732"/>
      <c r="N5" s="319" t="s">
        <v>554</v>
      </c>
      <c r="O5" s="296"/>
      <c r="P5" s="296"/>
      <c r="T5" s="12"/>
    </row>
    <row r="6" spans="1:21" s="280" customFormat="1" x14ac:dyDescent="0.25">
      <c r="A6" s="12"/>
      <c r="B6" s="79"/>
      <c r="C6" s="322"/>
      <c r="D6" s="323"/>
      <c r="E6" s="323"/>
      <c r="F6" s="318"/>
      <c r="G6" s="299"/>
      <c r="H6" s="300"/>
      <c r="I6" s="300"/>
      <c r="J6" s="300"/>
      <c r="K6" s="300"/>
      <c r="L6" s="300"/>
      <c r="M6" s="119"/>
      <c r="N6" s="119"/>
      <c r="O6" s="119"/>
      <c r="P6" s="119"/>
      <c r="Q6" s="119"/>
      <c r="R6" s="119"/>
      <c r="T6" s="12"/>
      <c r="U6"/>
    </row>
    <row r="7" spans="1:21" s="280" customFormat="1" x14ac:dyDescent="0.25">
      <c r="A7" s="12"/>
      <c r="B7" s="79"/>
      <c r="C7" s="742" t="s">
        <v>555</v>
      </c>
      <c r="D7" s="743"/>
      <c r="E7" s="743"/>
      <c r="F7" s="119"/>
      <c r="G7" s="739" t="s">
        <v>556</v>
      </c>
      <c r="H7" s="739"/>
      <c r="I7" s="739"/>
      <c r="J7" s="739"/>
      <c r="K7" s="739"/>
      <c r="L7" s="279"/>
      <c r="M7" s="119"/>
      <c r="N7" s="119"/>
      <c r="O7" s="119"/>
      <c r="P7" s="119"/>
      <c r="Q7" s="119"/>
      <c r="R7" s="119"/>
      <c r="T7" s="12"/>
      <c r="U7"/>
    </row>
    <row r="8" spans="1:21" s="280" customFormat="1" x14ac:dyDescent="0.25">
      <c r="A8" s="12"/>
      <c r="B8" s="79"/>
      <c r="C8" s="743"/>
      <c r="D8" s="743"/>
      <c r="E8" s="743"/>
      <c r="F8" s="119"/>
      <c r="G8" s="739" t="s">
        <v>557</v>
      </c>
      <c r="H8" s="739"/>
      <c r="I8" s="739"/>
      <c r="J8" s="739"/>
      <c r="K8" s="739"/>
      <c r="L8" s="279"/>
      <c r="M8" s="119"/>
      <c r="N8" s="119"/>
      <c r="O8" s="119"/>
      <c r="P8" s="119"/>
      <c r="Q8" s="119"/>
      <c r="R8" s="119"/>
      <c r="T8" s="12"/>
      <c r="U8"/>
    </row>
    <row r="9" spans="1:21" s="280" customFormat="1" x14ac:dyDescent="0.25">
      <c r="A9" s="12"/>
      <c r="B9" s="79"/>
      <c r="C9" s="743"/>
      <c r="D9" s="743"/>
      <c r="E9" s="743"/>
      <c r="F9" s="119"/>
      <c r="G9" s="301" t="s">
        <v>558</v>
      </c>
      <c r="H9" s="301"/>
      <c r="I9" s="301"/>
      <c r="J9" s="301"/>
      <c r="K9" s="301"/>
      <c r="L9" s="279"/>
      <c r="M9" s="732"/>
      <c r="N9" s="732"/>
      <c r="O9" s="732"/>
      <c r="P9" s="732"/>
      <c r="Q9" s="732"/>
      <c r="R9" s="119"/>
      <c r="T9" s="12"/>
      <c r="U9"/>
    </row>
    <row r="10" spans="1:21" s="280" customFormat="1" ht="46.9" customHeight="1" x14ac:dyDescent="0.25">
      <c r="A10" s="12"/>
      <c r="B10" s="79"/>
      <c r="C10" s="743"/>
      <c r="D10" s="743"/>
      <c r="E10" s="743"/>
      <c r="F10" s="119"/>
      <c r="G10" s="327" t="s">
        <v>559</v>
      </c>
      <c r="H10" s="327"/>
      <c r="I10" s="327"/>
      <c r="J10" s="327"/>
      <c r="K10" s="301"/>
      <c r="L10" s="119"/>
      <c r="M10" s="119"/>
      <c r="N10" s="119"/>
      <c r="O10" s="119"/>
      <c r="P10" s="119"/>
      <c r="Q10" s="119"/>
      <c r="R10" s="119"/>
      <c r="T10" s="12"/>
      <c r="U10"/>
    </row>
    <row r="11" spans="1:21" s="280" customFormat="1" x14ac:dyDescent="0.25">
      <c r="A11" s="12"/>
      <c r="B11" s="79"/>
      <c r="C11" s="119"/>
      <c r="D11" s="119"/>
      <c r="E11" s="119"/>
      <c r="F11" s="119"/>
      <c r="G11" s="302"/>
      <c r="H11" s="303"/>
      <c r="I11" s="300"/>
      <c r="J11" s="300"/>
      <c r="K11" s="300"/>
      <c r="L11" s="300"/>
      <c r="M11" s="119"/>
      <c r="N11" s="119"/>
      <c r="O11" s="119"/>
      <c r="P11" s="119"/>
      <c r="Q11" s="119"/>
      <c r="R11" s="119"/>
      <c r="T11" s="12"/>
      <c r="U11"/>
    </row>
    <row r="12" spans="1:21" ht="26.45" customHeight="1" x14ac:dyDescent="0.25">
      <c r="A12" s="12"/>
      <c r="C12" s="736" t="s">
        <v>560</v>
      </c>
      <c r="D12" s="737"/>
      <c r="E12" s="737"/>
      <c r="F12" s="737"/>
      <c r="G12" s="731" t="s">
        <v>561</v>
      </c>
      <c r="H12" s="731"/>
      <c r="I12" s="731" t="s">
        <v>561</v>
      </c>
      <c r="J12" s="731"/>
      <c r="K12" s="731" t="s">
        <v>561</v>
      </c>
      <c r="L12" s="731"/>
      <c r="M12" s="731" t="s">
        <v>561</v>
      </c>
      <c r="N12" s="731"/>
      <c r="O12" s="731" t="s">
        <v>561</v>
      </c>
      <c r="P12" s="731"/>
      <c r="Q12" s="731" t="s">
        <v>561</v>
      </c>
      <c r="R12" s="731"/>
      <c r="T12" s="12"/>
    </row>
    <row r="13" spans="1:21" ht="67.900000000000006" customHeight="1" x14ac:dyDescent="0.25">
      <c r="A13" s="12"/>
      <c r="C13" s="725" t="s">
        <v>562</v>
      </c>
      <c r="D13" s="726" t="s">
        <v>563</v>
      </c>
      <c r="E13" s="729" t="s">
        <v>564</v>
      </c>
      <c r="F13" s="726" t="s">
        <v>565</v>
      </c>
      <c r="G13" s="727" t="s">
        <v>566</v>
      </c>
      <c r="H13" s="728"/>
      <c r="I13" s="733" t="s">
        <v>567</v>
      </c>
      <c r="J13" s="734"/>
      <c r="K13" s="733" t="s">
        <v>568</v>
      </c>
      <c r="L13" s="734"/>
      <c r="M13" s="733" t="s">
        <v>569</v>
      </c>
      <c r="N13" s="734"/>
      <c r="O13" s="733" t="s">
        <v>570</v>
      </c>
      <c r="P13" s="734"/>
      <c r="Q13" s="733" t="s">
        <v>571</v>
      </c>
      <c r="R13" s="734"/>
      <c r="T13" s="12"/>
    </row>
    <row r="14" spans="1:21" ht="39" customHeight="1" x14ac:dyDescent="0.25">
      <c r="A14" s="12"/>
      <c r="C14" s="725"/>
      <c r="D14" s="726"/>
      <c r="E14" s="730"/>
      <c r="F14" s="726"/>
      <c r="G14" s="304" t="s">
        <v>572</v>
      </c>
      <c r="H14" s="304" t="s">
        <v>573</v>
      </c>
      <c r="I14" s="304" t="s">
        <v>572</v>
      </c>
      <c r="J14" s="304" t="s">
        <v>573</v>
      </c>
      <c r="K14" s="304" t="s">
        <v>572</v>
      </c>
      <c r="L14" s="304" t="s">
        <v>573</v>
      </c>
      <c r="M14" s="304" t="s">
        <v>572</v>
      </c>
      <c r="N14" s="304" t="s">
        <v>573</v>
      </c>
      <c r="O14" s="304" t="s">
        <v>572</v>
      </c>
      <c r="P14" s="304" t="s">
        <v>573</v>
      </c>
      <c r="Q14" s="304" t="s">
        <v>572</v>
      </c>
      <c r="R14" s="304" t="s">
        <v>573</v>
      </c>
      <c r="T14" s="12"/>
    </row>
    <row r="15" spans="1:21" x14ac:dyDescent="0.25">
      <c r="A15" s="12"/>
      <c r="C15" s="289" t="s">
        <v>97</v>
      </c>
      <c r="D15" s="288">
        <f t="shared" ref="D15:D24" si="0">F15+G15+I15+K15+M15+O15+Q15</f>
        <v>41893.5</v>
      </c>
      <c r="E15" s="286" t="str">
        <f>IF(OR(D15-'Finansiniai duomenys'!C34&lt;-0.1,D15-'Finansiniai duomenys'!C34&gt;0.1),"Klaida","Gerai")</f>
        <v>Gerai</v>
      </c>
      <c r="F15" s="566">
        <v>2245.6999999999998</v>
      </c>
      <c r="G15" s="566">
        <v>31782.1</v>
      </c>
      <c r="H15" s="285"/>
      <c r="I15" s="566">
        <v>4203.8999999999996</v>
      </c>
      <c r="J15" s="285"/>
      <c r="K15" s="566">
        <v>2513.1</v>
      </c>
      <c r="L15" s="285"/>
      <c r="M15" s="566">
        <v>653.79999999999995</v>
      </c>
      <c r="N15" s="285"/>
      <c r="O15" s="566">
        <v>494.9</v>
      </c>
      <c r="P15" s="285"/>
      <c r="Q15" s="285"/>
      <c r="R15" s="285"/>
      <c r="T15" s="12"/>
    </row>
    <row r="16" spans="1:21" x14ac:dyDescent="0.25">
      <c r="A16" s="12"/>
      <c r="C16" s="290" t="s">
        <v>100</v>
      </c>
      <c r="D16" s="288">
        <f t="shared" si="0"/>
        <v>35991.300000000003</v>
      </c>
      <c r="E16" s="286" t="str">
        <f>IF(OR(D16-'Finansiniai duomenys'!C35&lt;-0.1,D16-'Finansiniai duomenys'!C35&gt;0.1),"Klaida","Gerai")</f>
        <v>Gerai</v>
      </c>
      <c r="F16" s="566">
        <v>671.6</v>
      </c>
      <c r="G16" s="566">
        <v>30914</v>
      </c>
      <c r="H16" s="287"/>
      <c r="I16" s="566">
        <v>1541.4</v>
      </c>
      <c r="J16" s="287"/>
      <c r="K16" s="566">
        <v>2166.8000000000002</v>
      </c>
      <c r="L16" s="287"/>
      <c r="M16" s="566">
        <v>321.89999999999998</v>
      </c>
      <c r="N16" s="287"/>
      <c r="O16" s="566">
        <v>375.6</v>
      </c>
      <c r="P16" s="287"/>
      <c r="Q16" s="287"/>
      <c r="R16" s="287"/>
      <c r="T16" s="12"/>
    </row>
    <row r="17" spans="1:20" s="293" customFormat="1" x14ac:dyDescent="0.25">
      <c r="A17" s="292"/>
      <c r="B17" s="305"/>
      <c r="C17" s="306" t="s">
        <v>574</v>
      </c>
      <c r="D17" s="307">
        <f t="shared" si="0"/>
        <v>5902.199999999998</v>
      </c>
      <c r="E17" s="286" t="str">
        <f>IF(OR(D17-'Finansiniai duomenys'!C36&lt;-0.1,D17-'Finansiniai duomenys'!C36&gt;0.1),"Klaida","Gerai")</f>
        <v>Gerai</v>
      </c>
      <c r="F17" s="308">
        <f>F15-F16</f>
        <v>1574.1</v>
      </c>
      <c r="G17" s="308">
        <f t="shared" ref="G17:R17" si="1">G15-G16</f>
        <v>868.09999999999854</v>
      </c>
      <c r="H17" s="308">
        <f t="shared" si="1"/>
        <v>0</v>
      </c>
      <c r="I17" s="308">
        <f t="shared" si="1"/>
        <v>2662.4999999999995</v>
      </c>
      <c r="J17" s="308">
        <f t="shared" si="1"/>
        <v>0</v>
      </c>
      <c r="K17" s="308">
        <f t="shared" si="1"/>
        <v>346.29999999999973</v>
      </c>
      <c r="L17" s="308">
        <f t="shared" si="1"/>
        <v>0</v>
      </c>
      <c r="M17" s="308">
        <f t="shared" si="1"/>
        <v>331.9</v>
      </c>
      <c r="N17" s="308">
        <f t="shared" si="1"/>
        <v>0</v>
      </c>
      <c r="O17" s="308">
        <f t="shared" si="1"/>
        <v>119.29999999999995</v>
      </c>
      <c r="P17" s="308">
        <f t="shared" si="1"/>
        <v>0</v>
      </c>
      <c r="Q17" s="308">
        <f t="shared" si="1"/>
        <v>0</v>
      </c>
      <c r="R17" s="308">
        <f t="shared" si="1"/>
        <v>0</v>
      </c>
      <c r="T17" s="292"/>
    </row>
    <row r="18" spans="1:20" x14ac:dyDescent="0.25">
      <c r="A18" s="12"/>
      <c r="C18" s="290" t="s">
        <v>104</v>
      </c>
      <c r="D18" s="288">
        <f t="shared" si="0"/>
        <v>856.3</v>
      </c>
      <c r="E18" s="286" t="str">
        <f>IF(OR(D18-'Finansiniai duomenys'!C37&lt;-0.1,D18-'Finansiniai duomenys'!C37&gt;0.1),"Klaida","Gerai")</f>
        <v>Gerai</v>
      </c>
      <c r="F18" s="567">
        <v>84.1</v>
      </c>
      <c r="G18" s="567">
        <v>375.8</v>
      </c>
      <c r="H18" s="287"/>
      <c r="I18" s="567">
        <v>292.60000000000002</v>
      </c>
      <c r="J18" s="287"/>
      <c r="K18" s="567">
        <v>17.100000000000001</v>
      </c>
      <c r="L18" s="287"/>
      <c r="M18" s="567">
        <v>65.3</v>
      </c>
      <c r="N18" s="287"/>
      <c r="O18" s="567">
        <v>21.4</v>
      </c>
      <c r="P18" s="287"/>
      <c r="Q18" s="287"/>
      <c r="R18" s="287"/>
      <c r="T18" s="12"/>
    </row>
    <row r="19" spans="1:20" x14ac:dyDescent="0.25">
      <c r="A19" s="12"/>
      <c r="C19" s="290" t="s">
        <v>107</v>
      </c>
      <c r="D19" s="288">
        <f t="shared" si="0"/>
        <v>3754.6</v>
      </c>
      <c r="E19" s="286" t="str">
        <f>IF(OR(D19-'Finansiniai duomenys'!C38&lt;-0.1,D19-'Finansiniai duomenys'!C38&gt;0.1),"Klaida","Gerai")</f>
        <v>Gerai</v>
      </c>
      <c r="F19" s="566">
        <v>147.69999999999999</v>
      </c>
      <c r="G19" s="566">
        <v>2140.3000000000002</v>
      </c>
      <c r="H19" s="285"/>
      <c r="I19" s="566">
        <v>842.7</v>
      </c>
      <c r="J19" s="285"/>
      <c r="K19" s="566">
        <v>334</v>
      </c>
      <c r="L19" s="285"/>
      <c r="M19" s="566">
        <v>201.8</v>
      </c>
      <c r="N19" s="285"/>
      <c r="O19" s="566">
        <v>88.1</v>
      </c>
      <c r="P19" s="285"/>
      <c r="Q19" s="285"/>
      <c r="R19" s="285"/>
      <c r="T19" s="12"/>
    </row>
    <row r="20" spans="1:20" s="293" customFormat="1" x14ac:dyDescent="0.25">
      <c r="A20" s="292"/>
      <c r="B20" s="305"/>
      <c r="C20" s="306" t="s">
        <v>575</v>
      </c>
      <c r="D20" s="307">
        <f t="shared" si="0"/>
        <v>1291.2999999999975</v>
      </c>
      <c r="E20" s="286" t="str">
        <f>IF(OR(D20-'Finansiniai duomenys'!C39&lt;-0.1,D20-'Finansiniai duomenys'!C39&gt;0.1),"Klaida","Gerai")</f>
        <v>Gerai</v>
      </c>
      <c r="F20" s="308">
        <f>F17-F18-F19</f>
        <v>1342.3</v>
      </c>
      <c r="G20" s="308">
        <f t="shared" ref="G20:R20" si="2">G17-G18-G19</f>
        <v>-1648.0000000000016</v>
      </c>
      <c r="H20" s="308">
        <f t="shared" si="2"/>
        <v>0</v>
      </c>
      <c r="I20" s="308">
        <f t="shared" si="2"/>
        <v>1527.1999999999996</v>
      </c>
      <c r="J20" s="308">
        <f t="shared" si="2"/>
        <v>0</v>
      </c>
      <c r="K20" s="308">
        <f t="shared" si="2"/>
        <v>-4.8000000000002956</v>
      </c>
      <c r="L20" s="308">
        <f t="shared" si="2"/>
        <v>0</v>
      </c>
      <c r="M20" s="308">
        <f t="shared" si="2"/>
        <v>64.799999999999955</v>
      </c>
      <c r="N20" s="308">
        <f t="shared" si="2"/>
        <v>0</v>
      </c>
      <c r="O20" s="308">
        <f t="shared" si="2"/>
        <v>9.7999999999999545</v>
      </c>
      <c r="P20" s="308">
        <f t="shared" si="2"/>
        <v>0</v>
      </c>
      <c r="Q20" s="308">
        <f t="shared" si="2"/>
        <v>0</v>
      </c>
      <c r="R20" s="308">
        <f t="shared" si="2"/>
        <v>0</v>
      </c>
      <c r="T20" s="292"/>
    </row>
    <row r="21" spans="1:20" x14ac:dyDescent="0.25">
      <c r="A21" s="12"/>
      <c r="C21" s="290" t="s">
        <v>111</v>
      </c>
      <c r="D21" s="288">
        <f t="shared" si="0"/>
        <v>0</v>
      </c>
      <c r="E21" s="286" t="str">
        <f>IF(OR(D21-'Finansiniai duomenys'!C40&lt;-0.1,D21-'Finansiniai duomenys'!C40&gt;0.1),"Klaida","Gerai")</f>
        <v>Gerai</v>
      </c>
      <c r="F21" s="287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T21" s="12"/>
    </row>
    <row r="22" spans="1:20" x14ac:dyDescent="0.25">
      <c r="A22" s="12"/>
      <c r="C22" s="290" t="s">
        <v>576</v>
      </c>
      <c r="D22" s="288">
        <f t="shared" si="0"/>
        <v>1301.0999999999997</v>
      </c>
      <c r="E22" s="286" t="str">
        <f>IF(OR(D22-'Finansiniai duomenys'!C46&lt;-0.1,D22-'Finansiniai duomenys'!C46&gt;0.1),"Klaida","Gerai")</f>
        <v>Gerai</v>
      </c>
      <c r="F22" s="567">
        <v>1375.3</v>
      </c>
      <c r="G22" s="287">
        <v>-1678.2</v>
      </c>
      <c r="H22" s="287"/>
      <c r="I22" s="567">
        <v>1522.1</v>
      </c>
      <c r="J22" s="287"/>
      <c r="K22" s="567">
        <v>8.1</v>
      </c>
      <c r="L22" s="287"/>
      <c r="M22" s="568">
        <v>64.099999999999994</v>
      </c>
      <c r="N22" s="287"/>
      <c r="O22" s="567">
        <v>9.6999999999999993</v>
      </c>
      <c r="P22" s="287"/>
      <c r="Q22" s="568"/>
      <c r="R22" s="287"/>
      <c r="T22" s="12"/>
    </row>
    <row r="23" spans="1:20" s="293" customFormat="1" x14ac:dyDescent="0.25">
      <c r="A23" s="292"/>
      <c r="B23" s="305"/>
      <c r="C23" s="306" t="s">
        <v>577</v>
      </c>
      <c r="D23" s="307">
        <f t="shared" si="0"/>
        <v>1081.5</v>
      </c>
      <c r="E23" s="286" t="str">
        <f>IF(OR(D23-'Finansiniai duomenys'!C48&lt;-0.1,D23-'Finansiniai duomenys'!C48&gt;0.1),"Klaida","Gerai")</f>
        <v>Gerai</v>
      </c>
      <c r="F23" s="309"/>
      <c r="G23" s="309"/>
      <c r="H23" s="309"/>
      <c r="I23" s="309"/>
      <c r="J23" s="309"/>
      <c r="K23" s="309"/>
      <c r="L23" s="309"/>
      <c r="M23" s="309"/>
      <c r="N23" s="309"/>
      <c r="O23" s="309"/>
      <c r="P23" s="309"/>
      <c r="Q23" s="309">
        <v>1081.5</v>
      </c>
      <c r="R23" s="309"/>
      <c r="T23" s="292"/>
    </row>
    <row r="24" spans="1:20" x14ac:dyDescent="0.25">
      <c r="A24" s="12"/>
      <c r="C24" s="290" t="s">
        <v>578</v>
      </c>
      <c r="D24" s="288">
        <f t="shared" si="0"/>
        <v>1008</v>
      </c>
      <c r="E24" s="286" t="e">
        <f>IF(OR(D24-'Finansiniai duomenys'!C110&lt;-0.1,D24-'Finansiniai duomenys'!C110&gt;0.1),"Klaida","Gerai")</f>
        <v>#VALUE!</v>
      </c>
      <c r="F24" s="566">
        <v>214.6</v>
      </c>
      <c r="G24" s="566">
        <v>527.79999999999995</v>
      </c>
      <c r="H24" s="285">
        <v>0</v>
      </c>
      <c r="I24" s="566">
        <v>190</v>
      </c>
      <c r="J24" s="285">
        <v>0</v>
      </c>
      <c r="K24" s="566">
        <v>54.9</v>
      </c>
      <c r="L24" s="285">
        <v>0</v>
      </c>
      <c r="M24" s="566">
        <v>12</v>
      </c>
      <c r="N24" s="285">
        <v>0</v>
      </c>
      <c r="O24" s="566">
        <v>8.6999999999999993</v>
      </c>
      <c r="P24" s="285">
        <v>0</v>
      </c>
      <c r="Q24" s="285">
        <v>0</v>
      </c>
      <c r="R24" s="285">
        <v>0</v>
      </c>
      <c r="T24" s="12"/>
    </row>
    <row r="25" spans="1:20" x14ac:dyDescent="0.25">
      <c r="A25" s="12"/>
      <c r="T25" s="12"/>
    </row>
    <row r="26" spans="1:20" x14ac:dyDescent="0.25">
      <c r="A26" s="12"/>
      <c r="T26" s="12"/>
    </row>
    <row r="27" spans="1:20" x14ac:dyDescent="0.25">
      <c r="A27" s="12"/>
      <c r="G27" s="302"/>
      <c r="H27" s="303"/>
      <c r="T27" s="12"/>
    </row>
    <row r="28" spans="1:20" ht="25.15" customHeight="1" x14ac:dyDescent="0.25">
      <c r="A28" s="12"/>
      <c r="C28" s="736" t="s">
        <v>579</v>
      </c>
      <c r="D28" s="737"/>
      <c r="E28" s="737"/>
      <c r="F28" s="737"/>
      <c r="G28" s="731" t="s">
        <v>561</v>
      </c>
      <c r="H28" s="731"/>
      <c r="I28" s="731" t="s">
        <v>561</v>
      </c>
      <c r="J28" s="731"/>
      <c r="K28" s="731" t="s">
        <v>561</v>
      </c>
      <c r="L28" s="731"/>
      <c r="M28" s="731" t="s">
        <v>561</v>
      </c>
      <c r="N28" s="731"/>
      <c r="O28" s="731" t="s">
        <v>561</v>
      </c>
      <c r="P28" s="731"/>
      <c r="Q28" s="731" t="s">
        <v>561</v>
      </c>
      <c r="R28" s="731"/>
      <c r="T28" s="12"/>
    </row>
    <row r="29" spans="1:20" ht="62.45" customHeight="1" x14ac:dyDescent="0.25">
      <c r="A29" s="12"/>
      <c r="C29" s="725" t="s">
        <v>562</v>
      </c>
      <c r="D29" s="726" t="s">
        <v>563</v>
      </c>
      <c r="E29" s="729" t="s">
        <v>580</v>
      </c>
      <c r="F29" s="726" t="s">
        <v>565</v>
      </c>
      <c r="G29" s="727" t="s">
        <v>566</v>
      </c>
      <c r="H29" s="728"/>
      <c r="I29" s="727" t="s">
        <v>567</v>
      </c>
      <c r="J29" s="728"/>
      <c r="K29" s="727" t="s">
        <v>568</v>
      </c>
      <c r="L29" s="728"/>
      <c r="M29" s="727" t="s">
        <v>569</v>
      </c>
      <c r="N29" s="728"/>
      <c r="O29" s="727" t="s">
        <v>570</v>
      </c>
      <c r="P29" s="728"/>
      <c r="Q29" s="727" t="s">
        <v>571</v>
      </c>
      <c r="R29" s="728"/>
      <c r="T29" s="12"/>
    </row>
    <row r="30" spans="1:20" ht="52.15" customHeight="1" x14ac:dyDescent="0.25">
      <c r="A30" s="12"/>
      <c r="C30" s="725"/>
      <c r="D30" s="726"/>
      <c r="E30" s="730"/>
      <c r="F30" s="726"/>
      <c r="G30" s="304" t="s">
        <v>572</v>
      </c>
      <c r="H30" s="304" t="s">
        <v>573</v>
      </c>
      <c r="I30" s="304" t="s">
        <v>572</v>
      </c>
      <c r="J30" s="304" t="s">
        <v>573</v>
      </c>
      <c r="K30" s="304" t="s">
        <v>572</v>
      </c>
      <c r="L30" s="304" t="s">
        <v>573</v>
      </c>
      <c r="M30" s="304" t="s">
        <v>572</v>
      </c>
      <c r="N30" s="304" t="s">
        <v>573</v>
      </c>
      <c r="O30" s="304" t="s">
        <v>572</v>
      </c>
      <c r="P30" s="304" t="s">
        <v>573</v>
      </c>
      <c r="Q30" s="304" t="s">
        <v>572</v>
      </c>
      <c r="R30" s="304" t="s">
        <v>573</v>
      </c>
      <c r="T30" s="12"/>
    </row>
    <row r="31" spans="1:20" x14ac:dyDescent="0.25">
      <c r="A31" s="12"/>
      <c r="C31" s="289" t="s">
        <v>97</v>
      </c>
      <c r="D31" s="288">
        <f>F31+G31+I31+K31+M31+O31+Q31</f>
        <v>44747</v>
      </c>
      <c r="E31" s="286" t="str">
        <f>IF(OR(D31-'Finansiniai duomenys'!E34&lt;-0.1,D31-'Finansiniai duomenys'!E34&gt;0.1),"Klaida","Gerai")</f>
        <v>Gerai</v>
      </c>
      <c r="F31" s="285">
        <v>2757.1</v>
      </c>
      <c r="G31" s="285">
        <v>34007.599999999999</v>
      </c>
      <c r="H31" s="285"/>
      <c r="I31" s="285">
        <v>4314.8999999999996</v>
      </c>
      <c r="J31" s="285"/>
      <c r="K31" s="285">
        <v>2439</v>
      </c>
      <c r="L31" s="285"/>
      <c r="M31" s="285">
        <v>650.5</v>
      </c>
      <c r="N31" s="285"/>
      <c r="O31" s="285">
        <v>577.9</v>
      </c>
      <c r="P31" s="285"/>
      <c r="Q31" s="285"/>
      <c r="R31" s="285"/>
      <c r="T31" s="12"/>
    </row>
    <row r="32" spans="1:20" ht="15.75" thickBot="1" x14ac:dyDescent="0.3">
      <c r="A32" s="12"/>
      <c r="C32" s="290" t="s">
        <v>100</v>
      </c>
      <c r="D32" s="288">
        <f>F32+G32+I32+K32+M32+O32+Q32</f>
        <v>38762.600000000006</v>
      </c>
      <c r="E32" s="286" t="str">
        <f>IF(OR(D32-'Finansiniai duomenys'!E35&lt;-0.1,D32-'Finansiniai duomenys'!E35&gt;0.1),"Klaida","Gerai")</f>
        <v>Gerai</v>
      </c>
      <c r="F32" s="287">
        <v>818.9</v>
      </c>
      <c r="G32" s="287">
        <v>33588.9</v>
      </c>
      <c r="H32" s="287"/>
      <c r="I32" s="287">
        <v>1499.4</v>
      </c>
      <c r="J32" s="287"/>
      <c r="K32" s="287">
        <v>2029.4</v>
      </c>
      <c r="L32" s="287"/>
      <c r="M32" s="287">
        <v>401.7</v>
      </c>
      <c r="N32" s="287"/>
      <c r="O32" s="287">
        <v>424.3</v>
      </c>
      <c r="P32" s="287"/>
      <c r="Q32" s="287"/>
      <c r="R32" s="287"/>
      <c r="T32" s="12"/>
    </row>
    <row r="33" spans="1:20" s="293" customFormat="1" x14ac:dyDescent="0.25">
      <c r="A33" s="292"/>
      <c r="B33" s="305"/>
      <c r="C33" s="306" t="s">
        <v>574</v>
      </c>
      <c r="D33" s="307">
        <f>F33+G33+I33+K33+M33+O33+Q33</f>
        <v>5984.3999999999969</v>
      </c>
      <c r="E33" s="286" t="str">
        <f>IF(OR(D33-'Finansiniai duomenys'!E36&lt;-0.1,D33-'Finansiniai duomenys'!E36&gt;0.1),"Klaida","Gerai")</f>
        <v>Gerai</v>
      </c>
      <c r="F33" s="308">
        <f>F31-F32</f>
        <v>1938.1999999999998</v>
      </c>
      <c r="G33" s="308">
        <f t="shared" ref="G33" si="3">G31-G32</f>
        <v>418.69999999999709</v>
      </c>
      <c r="H33" s="308">
        <f t="shared" ref="H33" si="4">H31-H32</f>
        <v>0</v>
      </c>
      <c r="I33" s="308">
        <f t="shared" ref="I33" si="5">I31-I32</f>
        <v>2815.4999999999995</v>
      </c>
      <c r="J33" s="308">
        <f t="shared" ref="J33" si="6">J31-J32</f>
        <v>0</v>
      </c>
      <c r="K33" s="308">
        <f t="shared" ref="K33" si="7">K31-K32</f>
        <v>409.59999999999991</v>
      </c>
      <c r="L33" s="308">
        <f t="shared" ref="L33" si="8">L31-L32</f>
        <v>0</v>
      </c>
      <c r="M33" s="308">
        <f t="shared" ref="M33" si="9">M31-M32</f>
        <v>248.8</v>
      </c>
      <c r="N33" s="308">
        <f t="shared" ref="N33" si="10">N31-N32</f>
        <v>0</v>
      </c>
      <c r="O33" s="308">
        <f t="shared" ref="O33" si="11">O31-O32</f>
        <v>153.59999999999997</v>
      </c>
      <c r="P33" s="308">
        <f t="shared" ref="P33" si="12">P31-P32</f>
        <v>0</v>
      </c>
      <c r="Q33" s="308">
        <f t="shared" ref="Q33" si="13">Q31-Q32</f>
        <v>0</v>
      </c>
      <c r="R33" s="308">
        <f t="shared" ref="R33" si="14">R31-R32</f>
        <v>0</v>
      </c>
      <c r="T33" s="292"/>
    </row>
    <row r="34" spans="1:20" x14ac:dyDescent="0.25">
      <c r="A34" s="12"/>
      <c r="C34" s="290" t="s">
        <v>104</v>
      </c>
      <c r="D34" s="288">
        <f>F34+G34+I34+K34+M34+O34+Q34</f>
        <v>946.50000000000011</v>
      </c>
      <c r="E34" s="286" t="str">
        <f>IF(OR(D34-'Finansiniai duomenys'!E37&lt;-0.1,D34-'Finansiniai duomenys'!E37&gt;0.1),"Klaida","Gerai")</f>
        <v>Gerai</v>
      </c>
      <c r="F34" s="287">
        <v>89.1</v>
      </c>
      <c r="G34" s="287">
        <v>435.5</v>
      </c>
      <c r="H34" s="287"/>
      <c r="I34" s="287">
        <v>319.3</v>
      </c>
      <c r="J34" s="287"/>
      <c r="K34" s="287">
        <v>21.5</v>
      </c>
      <c r="L34" s="287"/>
      <c r="M34" s="287">
        <v>54.6</v>
      </c>
      <c r="N34" s="287"/>
      <c r="O34" s="287">
        <v>26.5</v>
      </c>
      <c r="P34" s="287"/>
      <c r="Q34" s="287"/>
      <c r="R34" s="287"/>
      <c r="T34" s="12"/>
    </row>
    <row r="35" spans="1:20" ht="15.75" thickBot="1" x14ac:dyDescent="0.3">
      <c r="A35" s="12"/>
      <c r="C35" s="290" t="s">
        <v>107</v>
      </c>
      <c r="D35" s="288">
        <f t="shared" ref="D35:D40" si="15">F35+G35+I35+K35+M35+O35+Q35</f>
        <v>4229.1000000000004</v>
      </c>
      <c r="E35" s="286" t="str">
        <f>IF(OR(D35-'Finansiniai duomenys'!E38&lt;-0.1,D35-'Finansiniai duomenys'!E38&gt;0.1),"Klaida","Gerai")</f>
        <v>Gerai</v>
      </c>
      <c r="F35" s="285">
        <v>149.80000000000001</v>
      </c>
      <c r="G35" s="285">
        <v>2436.3000000000002</v>
      </c>
      <c r="H35" s="285"/>
      <c r="I35" s="285">
        <v>990.7</v>
      </c>
      <c r="J35" s="285"/>
      <c r="K35" s="285">
        <v>370.9</v>
      </c>
      <c r="L35" s="285"/>
      <c r="M35" s="285">
        <v>183.6</v>
      </c>
      <c r="N35" s="285"/>
      <c r="O35" s="285">
        <v>97.8</v>
      </c>
      <c r="P35" s="285"/>
      <c r="Q35" s="285"/>
      <c r="R35" s="285"/>
      <c r="T35" s="12"/>
    </row>
    <row r="36" spans="1:20" s="293" customFormat="1" x14ac:dyDescent="0.25">
      <c r="A36" s="292"/>
      <c r="B36" s="305"/>
      <c r="C36" s="306" t="s">
        <v>575</v>
      </c>
      <c r="D36" s="307">
        <f t="shared" si="15"/>
        <v>808.79999999999609</v>
      </c>
      <c r="E36" s="286" t="str">
        <f>IF(OR(D36-'Finansiniai duomenys'!E39&lt;-0.1,D36-'Finansiniai duomenys'!E39&gt;0.1),"Klaida","Gerai")</f>
        <v>Gerai</v>
      </c>
      <c r="F36" s="308">
        <f>F33-F34-F35</f>
        <v>1699.3</v>
      </c>
      <c r="G36" s="308">
        <f t="shared" ref="G36" si="16">G33-G34-G35</f>
        <v>-2453.1000000000031</v>
      </c>
      <c r="H36" s="308">
        <f t="shared" ref="H36" si="17">H33-H34-H35</f>
        <v>0</v>
      </c>
      <c r="I36" s="308">
        <f t="shared" ref="I36" si="18">I33-I34-I35</f>
        <v>1505.4999999999993</v>
      </c>
      <c r="J36" s="308">
        <f t="shared" ref="J36" si="19">J33-J34-J35</f>
        <v>0</v>
      </c>
      <c r="K36" s="308">
        <f t="shared" ref="K36" si="20">K33-K34-K35</f>
        <v>17.199999999999932</v>
      </c>
      <c r="L36" s="308">
        <f t="shared" ref="L36" si="21">L33-L34-L35</f>
        <v>0</v>
      </c>
      <c r="M36" s="308">
        <f t="shared" ref="M36" si="22">M33-M34-M35</f>
        <v>10.600000000000023</v>
      </c>
      <c r="N36" s="308">
        <f t="shared" ref="N36" si="23">N33-N34-N35</f>
        <v>0</v>
      </c>
      <c r="O36" s="308">
        <f t="shared" ref="O36" si="24">O33-O34-O35</f>
        <v>29.299999999999969</v>
      </c>
      <c r="P36" s="308">
        <f t="shared" ref="P36" si="25">P33-P34-P35</f>
        <v>0</v>
      </c>
      <c r="Q36" s="308">
        <f t="shared" ref="Q36" si="26">Q33-Q34-Q35</f>
        <v>0</v>
      </c>
      <c r="R36" s="308">
        <f t="shared" ref="R36" si="27">R33-R34-R35</f>
        <v>0</v>
      </c>
      <c r="T36" s="292"/>
    </row>
    <row r="37" spans="1:20" x14ac:dyDescent="0.25">
      <c r="A37" s="12"/>
      <c r="C37" s="290" t="s">
        <v>111</v>
      </c>
      <c r="D37" s="288">
        <f t="shared" si="15"/>
        <v>0</v>
      </c>
      <c r="E37" s="286" t="str">
        <f>IF(OR(D37-'Finansiniai duomenys'!E39&lt;-0.1,D37-'Finansiniai duomenys'!E39&gt;0.1),"Klaida","Gerai")</f>
        <v>Klaida</v>
      </c>
      <c r="F37" s="287"/>
      <c r="G37" s="287"/>
      <c r="H37" s="287"/>
      <c r="I37" s="287"/>
      <c r="J37" s="287"/>
      <c r="K37" s="287"/>
      <c r="L37" s="287"/>
      <c r="M37" s="287"/>
      <c r="N37" s="287"/>
      <c r="O37" s="287"/>
      <c r="P37" s="287"/>
      <c r="Q37" s="287"/>
      <c r="R37" s="287"/>
      <c r="T37" s="12"/>
    </row>
    <row r="38" spans="1:20" x14ac:dyDescent="0.25">
      <c r="A38" s="12"/>
      <c r="C38" s="290" t="s">
        <v>576</v>
      </c>
      <c r="D38" s="288">
        <f t="shared" si="15"/>
        <v>830.1</v>
      </c>
      <c r="E38" s="286" t="str">
        <f>IF(OR(D38-'Finansiniai duomenys'!E46&lt;-0.1,D38-'Finansiniai duomenys'!E46&gt;0.1),"Klaida","Gerai")</f>
        <v>Gerai</v>
      </c>
      <c r="F38" s="287">
        <v>1794.1</v>
      </c>
      <c r="G38" s="287">
        <v>-2486</v>
      </c>
      <c r="H38" s="287"/>
      <c r="I38" s="287">
        <v>1476.2</v>
      </c>
      <c r="J38" s="287"/>
      <c r="K38" s="287">
        <v>9</v>
      </c>
      <c r="L38" s="287"/>
      <c r="M38" s="309">
        <v>9.1999999999999993</v>
      </c>
      <c r="N38" s="287"/>
      <c r="O38" s="287">
        <v>27.6</v>
      </c>
      <c r="P38" s="287"/>
      <c r="Q38" s="287"/>
      <c r="R38" s="287"/>
      <c r="T38" s="12"/>
    </row>
    <row r="39" spans="1:20" s="293" customFormat="1" x14ac:dyDescent="0.25">
      <c r="A39" s="292"/>
      <c r="B39" s="305"/>
      <c r="C39" s="306" t="s">
        <v>577</v>
      </c>
      <c r="D39" s="307">
        <f t="shared" si="15"/>
        <v>674.7</v>
      </c>
      <c r="E39" s="286" t="str">
        <f>IF(OR(D39-'Finansiniai duomenys'!E48&lt;-0.1,D39-'Finansiniai duomenys'!E48&gt;0.1),"Klaida","Gerai")</f>
        <v>Gerai</v>
      </c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>
        <v>674.7</v>
      </c>
      <c r="R39" s="309"/>
      <c r="T39" s="292"/>
    </row>
    <row r="40" spans="1:20" x14ac:dyDescent="0.25">
      <c r="A40" s="12"/>
      <c r="C40" s="290" t="s">
        <v>578</v>
      </c>
      <c r="D40" s="288">
        <f t="shared" si="15"/>
        <v>1402</v>
      </c>
      <c r="E40" s="286" t="str">
        <f>IF(OR(D40-'Finansiniai duomenys'!E110&lt;-0.1,D40-'Finansiniai duomenys'!E110&gt;0.1),"Klaida","Gerai")</f>
        <v>Gerai</v>
      </c>
      <c r="F40" s="285">
        <v>236.4</v>
      </c>
      <c r="G40" s="285">
        <v>782.2</v>
      </c>
      <c r="H40" s="285"/>
      <c r="I40" s="285">
        <v>254.8</v>
      </c>
      <c r="J40" s="285"/>
      <c r="K40" s="285">
        <v>97</v>
      </c>
      <c r="L40" s="285"/>
      <c r="M40" s="285">
        <v>16</v>
      </c>
      <c r="N40" s="285"/>
      <c r="O40" s="285">
        <v>15.6</v>
      </c>
      <c r="P40" s="285"/>
      <c r="Q40" s="285"/>
      <c r="R40" s="285"/>
      <c r="T40" s="12"/>
    </row>
    <row r="41" spans="1:20" x14ac:dyDescent="0.25">
      <c r="A41" s="12"/>
      <c r="T41" s="12"/>
    </row>
    <row r="42" spans="1:20" x14ac:dyDescent="0.25">
      <c r="A42" s="12"/>
      <c r="T42" s="12"/>
    </row>
    <row r="43" spans="1:20" x14ac:dyDescent="0.25">
      <c r="A43" s="12"/>
      <c r="T43" s="12"/>
    </row>
    <row r="44" spans="1:20" ht="30.6" customHeight="1" x14ac:dyDescent="0.25">
      <c r="A44" s="12"/>
      <c r="C44" s="736" t="s">
        <v>560</v>
      </c>
      <c r="D44" s="737"/>
      <c r="E44" s="737"/>
      <c r="F44" s="737"/>
      <c r="G44" s="731" t="s">
        <v>561</v>
      </c>
      <c r="H44" s="731"/>
      <c r="I44" s="731" t="s">
        <v>561</v>
      </c>
      <c r="J44" s="731"/>
      <c r="K44" s="731" t="s">
        <v>561</v>
      </c>
      <c r="L44" s="731"/>
      <c r="M44" s="731" t="s">
        <v>561</v>
      </c>
      <c r="N44" s="731"/>
      <c r="O44" s="731" t="s">
        <v>561</v>
      </c>
      <c r="P44" s="731"/>
      <c r="Q44" s="731" t="s">
        <v>561</v>
      </c>
      <c r="R44" s="731"/>
      <c r="T44" s="12"/>
    </row>
    <row r="45" spans="1:20" ht="62.45" customHeight="1" x14ac:dyDescent="0.25">
      <c r="A45" s="12"/>
      <c r="C45" s="725" t="s">
        <v>562</v>
      </c>
      <c r="D45" s="726" t="s">
        <v>563</v>
      </c>
      <c r="E45" s="729" t="s">
        <v>564</v>
      </c>
      <c r="F45" s="726" t="s">
        <v>565</v>
      </c>
      <c r="G45" s="727" t="s">
        <v>566</v>
      </c>
      <c r="H45" s="728"/>
      <c r="I45" s="727" t="s">
        <v>567</v>
      </c>
      <c r="J45" s="728"/>
      <c r="K45" s="727" t="s">
        <v>568</v>
      </c>
      <c r="L45" s="728"/>
      <c r="M45" s="727" t="s">
        <v>569</v>
      </c>
      <c r="N45" s="728"/>
      <c r="O45" s="727" t="s">
        <v>570</v>
      </c>
      <c r="P45" s="728"/>
      <c r="Q45" s="727" t="s">
        <v>571</v>
      </c>
      <c r="R45" s="728"/>
      <c r="T45" s="12"/>
    </row>
    <row r="46" spans="1:20" ht="59.45" customHeight="1" x14ac:dyDescent="0.25">
      <c r="A46" s="12"/>
      <c r="C46" s="725"/>
      <c r="D46" s="726"/>
      <c r="E46" s="730"/>
      <c r="F46" s="726"/>
      <c r="G46" s="304" t="s">
        <v>581</v>
      </c>
      <c r="H46" s="304" t="s">
        <v>573</v>
      </c>
      <c r="I46" s="304" t="s">
        <v>581</v>
      </c>
      <c r="J46" s="304" t="s">
        <v>573</v>
      </c>
      <c r="K46" s="304" t="s">
        <v>581</v>
      </c>
      <c r="L46" s="304" t="s">
        <v>573</v>
      </c>
      <c r="M46" s="304" t="s">
        <v>581</v>
      </c>
      <c r="N46" s="304" t="s">
        <v>573</v>
      </c>
      <c r="O46" s="304" t="s">
        <v>581</v>
      </c>
      <c r="P46" s="304" t="s">
        <v>573</v>
      </c>
      <c r="Q46" s="304" t="s">
        <v>581</v>
      </c>
      <c r="R46" s="304" t="s">
        <v>573</v>
      </c>
      <c r="T46" s="12"/>
    </row>
    <row r="47" spans="1:20" x14ac:dyDescent="0.25">
      <c r="A47" s="12"/>
      <c r="C47" s="289" t="s">
        <v>177</v>
      </c>
      <c r="D47" s="288">
        <f>F47+G47+I47+K47+M47+O47+Q47</f>
        <v>29349.9</v>
      </c>
      <c r="E47" s="286" t="str">
        <f>IF(OR(D47-'Finansiniai duomenys'!C72&lt;-0.1,D47-'Finansiniai duomenys'!C72&gt;0.1),"Klaida","Gerai")</f>
        <v>Gerai</v>
      </c>
      <c r="F47" s="285">
        <v>7812.8</v>
      </c>
      <c r="G47" s="285">
        <v>14847.3</v>
      </c>
      <c r="H47" s="285"/>
      <c r="I47" s="285">
        <v>1806.9</v>
      </c>
      <c r="J47" s="285"/>
      <c r="K47" s="285">
        <v>511.2</v>
      </c>
      <c r="L47" s="285"/>
      <c r="M47" s="285">
        <v>293.60000000000002</v>
      </c>
      <c r="N47" s="285"/>
      <c r="O47" s="285">
        <v>170.7</v>
      </c>
      <c r="P47" s="285"/>
      <c r="Q47" s="285">
        <v>3907.4</v>
      </c>
      <c r="R47" s="285"/>
      <c r="T47" s="12"/>
    </row>
    <row r="48" spans="1:20" x14ac:dyDescent="0.25">
      <c r="A48" s="12"/>
      <c r="C48" s="290" t="s">
        <v>202</v>
      </c>
      <c r="D48" s="288">
        <f>F48+G48+I48+K48+M48+O48+Q48</f>
        <v>6730.2</v>
      </c>
      <c r="E48" s="286" t="str">
        <f>IF(OR(D48-'Finansiniai duomenys'!C83&lt;-0.1,D48-'Finansiniai duomenys'!C83&gt;0.1),"Klaida","Gerai")</f>
        <v>Gerai</v>
      </c>
      <c r="F48" s="287">
        <v>5693.9</v>
      </c>
      <c r="G48" s="287">
        <v>-1019.4</v>
      </c>
      <c r="H48" s="287"/>
      <c r="I48" s="287">
        <v>1725.2</v>
      </c>
      <c r="J48" s="287"/>
      <c r="K48" s="287">
        <v>0</v>
      </c>
      <c r="L48" s="287"/>
      <c r="M48" s="287">
        <v>0</v>
      </c>
      <c r="N48" s="287"/>
      <c r="O48" s="287">
        <v>0</v>
      </c>
      <c r="P48" s="287"/>
      <c r="Q48" s="287">
        <v>330.5</v>
      </c>
      <c r="R48" s="287"/>
      <c r="T48" s="12"/>
    </row>
    <row r="49" spans="1:20" x14ac:dyDescent="0.25">
      <c r="A49" s="12"/>
      <c r="C49" s="290" t="s">
        <v>206</v>
      </c>
      <c r="D49" s="288">
        <f t="shared" ref="D49:D52" si="28">F49+G49+I49+K49+M49+O49+Q49</f>
        <v>5815.7</v>
      </c>
      <c r="E49" s="286" t="str">
        <f>IF(OR(D49-'Finansiniai duomenys'!C85&lt;-0.1,D49-'Finansiniai duomenys'!C85&gt;0.1),"Klaida","Gerai")</f>
        <v>Gerai</v>
      </c>
      <c r="F49" s="287">
        <v>1905.3</v>
      </c>
      <c r="G49" s="287">
        <v>3872.6</v>
      </c>
      <c r="H49" s="287"/>
      <c r="I49" s="287">
        <v>0</v>
      </c>
      <c r="J49" s="287"/>
      <c r="K49" s="287">
        <v>37.799999999999997</v>
      </c>
      <c r="L49" s="287"/>
      <c r="M49" s="287">
        <v>0</v>
      </c>
      <c r="N49" s="287"/>
      <c r="O49" s="287">
        <v>0</v>
      </c>
      <c r="P49" s="287"/>
      <c r="Q49" s="287">
        <v>0</v>
      </c>
      <c r="R49" s="287"/>
      <c r="T49" s="12"/>
    </row>
    <row r="50" spans="1:20" x14ac:dyDescent="0.25">
      <c r="A50" s="12"/>
      <c r="C50" s="290" t="s">
        <v>582</v>
      </c>
      <c r="D50" s="288">
        <f>F50+G50+I50+K50+M50+O50+Q50</f>
        <v>16804.000000000004</v>
      </c>
      <c r="E50" s="286" t="str">
        <f>IF(OR(D50-('Finansiniai duomenys'!C96+'Finansiniai duomenys'!C87+'Finansiniai duomenys'!C98+'Finansiniai duomenys'!C100)&lt;-0.1,D50-('Finansiniai duomenys'!C96+'Finansiniai duomenys'!C87+'Finansiniai duomenys'!C98+'Finansiniai duomenys'!C100)&gt;0.1),"Klaida","Gerai")</f>
        <v>Gerai</v>
      </c>
      <c r="F50" s="287">
        <v>213.6</v>
      </c>
      <c r="G50" s="287">
        <v>11994.1</v>
      </c>
      <c r="H50" s="287"/>
      <c r="I50" s="287">
        <v>81.7</v>
      </c>
      <c r="J50" s="287"/>
      <c r="K50" s="287">
        <v>473.4</v>
      </c>
      <c r="L50" s="287"/>
      <c r="M50" s="287">
        <v>293.60000000000002</v>
      </c>
      <c r="N50" s="287"/>
      <c r="O50" s="287">
        <v>170.7</v>
      </c>
      <c r="P50" s="287"/>
      <c r="Q50" s="287">
        <v>3576.9</v>
      </c>
      <c r="R50" s="287"/>
      <c r="T50" s="12"/>
    </row>
    <row r="51" spans="1:20" ht="15.75" thickBot="1" x14ac:dyDescent="0.3">
      <c r="A51" s="12"/>
      <c r="C51" s="289" t="s">
        <v>583</v>
      </c>
      <c r="D51" s="288">
        <f>F51+G51+I51+K51+M51+O51+Q51</f>
        <v>0</v>
      </c>
      <c r="E51" s="286" t="str">
        <f>IF(OR(D51-('Finansiniai duomenys'!C91+'Finansiniai duomenys'!C94+'Finansiniai duomenys'!C95)&lt;-0.1,D51-('Finansiniai duomenys'!C91+'Finansiniai duomenys'!C95+'Finansiniai duomenys'!C94)&gt;0.1),"Klaida","Gerai")</f>
        <v>Gerai</v>
      </c>
      <c r="F51" s="285">
        <v>0</v>
      </c>
      <c r="G51" s="285">
        <v>0</v>
      </c>
      <c r="H51" s="285"/>
      <c r="I51" s="285">
        <v>0</v>
      </c>
      <c r="J51" s="285"/>
      <c r="K51" s="285">
        <v>0</v>
      </c>
      <c r="L51" s="285"/>
      <c r="M51" s="285">
        <v>0</v>
      </c>
      <c r="N51" s="285"/>
      <c r="O51" s="285">
        <v>0</v>
      </c>
      <c r="P51" s="285"/>
      <c r="Q51" s="285">
        <v>0</v>
      </c>
      <c r="R51" s="285"/>
      <c r="T51" s="12"/>
    </row>
    <row r="52" spans="1:20" x14ac:dyDescent="0.25">
      <c r="A52" s="12"/>
      <c r="C52" s="289" t="s">
        <v>584</v>
      </c>
      <c r="D52" s="288">
        <f t="shared" si="28"/>
        <v>29349.9</v>
      </c>
      <c r="E52" s="286" t="str">
        <f>IF(OR(D52-'Finansiniai duomenys'!C102&lt;-0.1,D52-'Finansiniai duomenys'!C102&gt;0.1),"Klaida","Gerai")</f>
        <v>Gerai</v>
      </c>
      <c r="F52" s="308">
        <f>F48+F49+F50</f>
        <v>7812.8</v>
      </c>
      <c r="G52" s="308">
        <f t="shared" ref="G52:R52" si="29">G48+G49+G50</f>
        <v>14847.3</v>
      </c>
      <c r="H52" s="308">
        <f t="shared" si="29"/>
        <v>0</v>
      </c>
      <c r="I52" s="308">
        <f t="shared" si="29"/>
        <v>1806.9</v>
      </c>
      <c r="J52" s="308">
        <f t="shared" si="29"/>
        <v>0</v>
      </c>
      <c r="K52" s="308">
        <f t="shared" si="29"/>
        <v>511.2</v>
      </c>
      <c r="L52" s="308">
        <f t="shared" si="29"/>
        <v>0</v>
      </c>
      <c r="M52" s="308">
        <f t="shared" si="29"/>
        <v>293.60000000000002</v>
      </c>
      <c r="N52" s="308">
        <f t="shared" si="29"/>
        <v>0</v>
      </c>
      <c r="O52" s="308">
        <f t="shared" si="29"/>
        <v>170.7</v>
      </c>
      <c r="P52" s="308">
        <f t="shared" si="29"/>
        <v>0</v>
      </c>
      <c r="Q52" s="308">
        <f t="shared" si="29"/>
        <v>3907.4</v>
      </c>
      <c r="R52" s="308">
        <f t="shared" si="29"/>
        <v>0</v>
      </c>
      <c r="T52" s="12"/>
    </row>
    <row r="53" spans="1:20" x14ac:dyDescent="0.25">
      <c r="A53" s="12"/>
      <c r="G53" s="310"/>
      <c r="T53" s="12"/>
    </row>
    <row r="54" spans="1:20" x14ac:dyDescent="0.25">
      <c r="A54" s="12"/>
      <c r="C54" s="291" t="s">
        <v>134</v>
      </c>
      <c r="F54" s="311" t="str">
        <f t="shared" ref="F54:R54" si="30">IF(ROUND(F47-F52,1)/2=0,"Balansas",F47-F52)</f>
        <v>Balansas</v>
      </c>
      <c r="G54" s="311" t="str">
        <f t="shared" si="30"/>
        <v>Balansas</v>
      </c>
      <c r="H54" s="311" t="str">
        <f t="shared" si="30"/>
        <v>Balansas</v>
      </c>
      <c r="I54" s="311" t="str">
        <f t="shared" si="30"/>
        <v>Balansas</v>
      </c>
      <c r="J54" s="311" t="str">
        <f t="shared" si="30"/>
        <v>Balansas</v>
      </c>
      <c r="K54" s="311" t="str">
        <f t="shared" si="30"/>
        <v>Balansas</v>
      </c>
      <c r="L54" s="311" t="str">
        <f t="shared" si="30"/>
        <v>Balansas</v>
      </c>
      <c r="M54" s="311" t="str">
        <f t="shared" si="30"/>
        <v>Balansas</v>
      </c>
      <c r="N54" s="311" t="str">
        <f t="shared" si="30"/>
        <v>Balansas</v>
      </c>
      <c r="O54" s="311" t="str">
        <f t="shared" si="30"/>
        <v>Balansas</v>
      </c>
      <c r="P54" s="311" t="str">
        <f t="shared" si="30"/>
        <v>Balansas</v>
      </c>
      <c r="Q54" s="311" t="str">
        <f t="shared" si="30"/>
        <v>Balansas</v>
      </c>
      <c r="R54" s="311" t="str">
        <f t="shared" si="30"/>
        <v>Balansas</v>
      </c>
      <c r="T54" s="12"/>
    </row>
    <row r="55" spans="1:20" x14ac:dyDescent="0.25">
      <c r="A55" s="12"/>
      <c r="T55" s="12"/>
    </row>
    <row r="56" spans="1:20" ht="34.9" customHeight="1" x14ac:dyDescent="0.25">
      <c r="A56" s="12"/>
      <c r="C56" s="736" t="s">
        <v>579</v>
      </c>
      <c r="D56" s="737"/>
      <c r="E56" s="737"/>
      <c r="F56" s="737"/>
      <c r="G56" s="731" t="s">
        <v>561</v>
      </c>
      <c r="H56" s="731"/>
      <c r="I56" s="731" t="s">
        <v>561</v>
      </c>
      <c r="J56" s="731"/>
      <c r="K56" s="731" t="s">
        <v>561</v>
      </c>
      <c r="L56" s="731"/>
      <c r="M56" s="731" t="s">
        <v>561</v>
      </c>
      <c r="N56" s="731"/>
      <c r="O56" s="731" t="s">
        <v>561</v>
      </c>
      <c r="P56" s="731"/>
      <c r="Q56" s="731" t="s">
        <v>561</v>
      </c>
      <c r="R56" s="731"/>
      <c r="T56" s="12"/>
    </row>
    <row r="57" spans="1:20" ht="70.150000000000006" customHeight="1" x14ac:dyDescent="0.25">
      <c r="A57" s="12"/>
      <c r="C57" s="725" t="s">
        <v>562</v>
      </c>
      <c r="D57" s="726" t="s">
        <v>563</v>
      </c>
      <c r="E57" s="729" t="s">
        <v>585</v>
      </c>
      <c r="F57" s="726" t="s">
        <v>565</v>
      </c>
      <c r="G57" s="733" t="s">
        <v>566</v>
      </c>
      <c r="H57" s="734"/>
      <c r="I57" s="735" t="s">
        <v>567</v>
      </c>
      <c r="J57" s="734"/>
      <c r="K57" s="735" t="s">
        <v>568</v>
      </c>
      <c r="L57" s="734"/>
      <c r="M57" s="735" t="s">
        <v>569</v>
      </c>
      <c r="N57" s="734"/>
      <c r="O57" s="735" t="s">
        <v>570</v>
      </c>
      <c r="P57" s="734"/>
      <c r="Q57" s="735" t="s">
        <v>571</v>
      </c>
      <c r="R57" s="734"/>
      <c r="T57" s="12"/>
    </row>
    <row r="58" spans="1:20" ht="55.9" customHeight="1" x14ac:dyDescent="0.25">
      <c r="A58" s="12"/>
      <c r="C58" s="725"/>
      <c r="D58" s="726"/>
      <c r="E58" s="730"/>
      <c r="F58" s="726"/>
      <c r="G58" s="304" t="s">
        <v>581</v>
      </c>
      <c r="H58" s="304" t="s">
        <v>573</v>
      </c>
      <c r="I58" s="304" t="s">
        <v>581</v>
      </c>
      <c r="J58" s="304" t="s">
        <v>573</v>
      </c>
      <c r="K58" s="304" t="s">
        <v>581</v>
      </c>
      <c r="L58" s="304" t="s">
        <v>573</v>
      </c>
      <c r="M58" s="304" t="s">
        <v>581</v>
      </c>
      <c r="N58" s="304" t="s">
        <v>573</v>
      </c>
      <c r="O58" s="304" t="s">
        <v>581</v>
      </c>
      <c r="P58" s="304" t="s">
        <v>573</v>
      </c>
      <c r="Q58" s="304" t="s">
        <v>581</v>
      </c>
      <c r="R58" s="304" t="s">
        <v>573</v>
      </c>
      <c r="T58" s="12"/>
    </row>
    <row r="59" spans="1:20" x14ac:dyDescent="0.25">
      <c r="A59" s="12"/>
      <c r="C59" s="289" t="s">
        <v>177</v>
      </c>
      <c r="D59" s="288">
        <f t="shared" ref="D59:D63" si="31">F59+G59+I59+K59+M59+O59+Q59</f>
        <v>29630.600000000002</v>
      </c>
      <c r="E59" s="286" t="str">
        <f>IF(OR(D59-'Finansiniai duomenys'!E72&lt;-0.1,D59-'Finansiniai duomenys'!E72&gt;0.1),"Klaida","Gerai")</f>
        <v>Klaida</v>
      </c>
      <c r="F59" s="566">
        <v>8563.6</v>
      </c>
      <c r="G59" s="566">
        <v>14981.4</v>
      </c>
      <c r="H59" s="285"/>
      <c r="I59" s="566">
        <v>3835.2</v>
      </c>
      <c r="J59" s="285"/>
      <c r="K59" s="566">
        <v>693.9</v>
      </c>
      <c r="L59" s="285"/>
      <c r="M59" s="566">
        <v>513.5</v>
      </c>
      <c r="N59" s="285"/>
      <c r="O59" s="566">
        <v>258.5</v>
      </c>
      <c r="P59" s="566"/>
      <c r="Q59" s="566">
        <v>784.5</v>
      </c>
      <c r="R59" s="285"/>
      <c r="T59" s="12"/>
    </row>
    <row r="60" spans="1:20" x14ac:dyDescent="0.25">
      <c r="A60" s="12"/>
      <c r="C60" s="290" t="s">
        <v>202</v>
      </c>
      <c r="D60" s="288">
        <f t="shared" si="31"/>
        <v>6998.9</v>
      </c>
      <c r="E60" s="286" t="str">
        <f>IF(OR(D60-'Finansiniai duomenys'!E83&lt;-0.1,D60-'Finansiniai duomenys'!E83&gt;0.1),"Klaida","Gerai")</f>
        <v>Gerai</v>
      </c>
      <c r="F60" s="566">
        <v>6300.3</v>
      </c>
      <c r="G60" s="566">
        <v>1157.0999999999999</v>
      </c>
      <c r="H60" s="287"/>
      <c r="I60" s="566">
        <v>4988.1000000000004</v>
      </c>
      <c r="J60" s="287"/>
      <c r="K60" s="566"/>
      <c r="L60" s="287"/>
      <c r="M60" s="566"/>
      <c r="N60" s="287"/>
      <c r="O60" s="566"/>
      <c r="P60" s="566"/>
      <c r="Q60" s="566">
        <v>-5446.6</v>
      </c>
      <c r="R60" s="287"/>
      <c r="T60" s="12"/>
    </row>
    <row r="61" spans="1:20" x14ac:dyDescent="0.25">
      <c r="A61" s="12"/>
      <c r="C61" s="290" t="s">
        <v>206</v>
      </c>
      <c r="D61" s="288">
        <f>F61+G61+I61+K61+M61+O61+Q61</f>
        <v>5365.5</v>
      </c>
      <c r="E61" s="286" t="str">
        <f>IF(OR(D61-'Finansiniai duomenys'!E85&lt;-0.1,D61-'Finansiniai duomenys'!E85&gt;0.1),"Klaida","Gerai")</f>
        <v>Gerai</v>
      </c>
      <c r="F61" s="566">
        <v>1865.2</v>
      </c>
      <c r="G61" s="566">
        <v>3470.2</v>
      </c>
      <c r="H61" s="287"/>
      <c r="I61" s="566"/>
      <c r="J61" s="287"/>
      <c r="K61" s="566">
        <v>30.1</v>
      </c>
      <c r="L61" s="287"/>
      <c r="M61" s="566"/>
      <c r="N61" s="287"/>
      <c r="O61" s="566"/>
      <c r="P61" s="566"/>
      <c r="Q61" s="566"/>
      <c r="R61" s="287"/>
      <c r="T61" s="12"/>
    </row>
    <row r="62" spans="1:20" x14ac:dyDescent="0.25">
      <c r="A62" s="12"/>
      <c r="C62" s="290" t="s">
        <v>582</v>
      </c>
      <c r="D62" s="288">
        <f>F62+G62+I62+K62+M62+O62+Q62</f>
        <v>17266.2</v>
      </c>
      <c r="E62" s="286" t="str">
        <f>IF(OR(D62-('Finansiniai duomenys'!E96+'Finansiniai duomenys'!E87+'Finansiniai duomenys'!E98+'Finansiniai duomenys'!E100)&lt;-0.1,D62-('Finansiniai duomenys'!E96+'Finansiniai duomenys'!E87+'Finansiniai duomenys'!E98+'Finansiniai duomenys'!E100)&gt;0.1),"Klaida","Gerai")</f>
        <v>Gerai</v>
      </c>
      <c r="F62" s="566">
        <v>398.1</v>
      </c>
      <c r="G62" s="566">
        <v>10354.1</v>
      </c>
      <c r="H62" s="287"/>
      <c r="I62" s="566">
        <v>-1152.9000000000001</v>
      </c>
      <c r="J62" s="287"/>
      <c r="K62" s="566">
        <v>663.8</v>
      </c>
      <c r="L62" s="287"/>
      <c r="M62" s="566">
        <v>513.5</v>
      </c>
      <c r="N62" s="287"/>
      <c r="O62" s="566">
        <v>258.5</v>
      </c>
      <c r="P62" s="566"/>
      <c r="Q62" s="566">
        <v>6231.1</v>
      </c>
      <c r="R62" s="287"/>
      <c r="T62" s="12"/>
    </row>
    <row r="63" spans="1:20" x14ac:dyDescent="0.25">
      <c r="A63" s="12"/>
      <c r="C63" s="289" t="s">
        <v>583</v>
      </c>
      <c r="D63" s="288">
        <f t="shared" si="31"/>
        <v>0</v>
      </c>
      <c r="E63" s="286" t="str">
        <f>IF(OR(D63-('Finansiniai duomenys'!E91+'Finansiniai duomenys'!E94+'Finansiniai duomenys'!E95)&lt;-0.1,D63-('Finansiniai duomenys'!E91+'Finansiniai duomenys'!E94+'Finansiniai duomenys'!E95)&gt;0.1),"Klaida","Gerai")</f>
        <v>Gerai</v>
      </c>
      <c r="F63" s="285">
        <v>0</v>
      </c>
      <c r="G63" s="566"/>
      <c r="H63" s="285"/>
      <c r="I63" s="566"/>
      <c r="J63" s="285"/>
      <c r="K63" s="566"/>
      <c r="L63" s="285"/>
      <c r="M63" s="566"/>
      <c r="N63" s="285"/>
      <c r="O63" s="566"/>
      <c r="P63" s="566"/>
      <c r="Q63" s="566"/>
      <c r="R63" s="285"/>
      <c r="T63" s="12"/>
    </row>
    <row r="64" spans="1:20" x14ac:dyDescent="0.25">
      <c r="A64" s="12"/>
      <c r="C64" s="289" t="s">
        <v>584</v>
      </c>
      <c r="D64" s="288">
        <f>F64+G64+I64+K64+M64+O64+Q64</f>
        <v>29630.600000000002</v>
      </c>
      <c r="E64" s="286" t="str">
        <f>IF(OR(D64-'Finansiniai duomenys'!E102&lt;-0.1,D64-'Finansiniai duomenys'!E102&gt;0.1),"Klaida","Gerai")</f>
        <v>Gerai</v>
      </c>
      <c r="F64" s="308">
        <f>F60+F61+F62</f>
        <v>8563.6</v>
      </c>
      <c r="G64" s="308">
        <f t="shared" ref="G64:R64" si="32">G60+G61+G62</f>
        <v>14981.4</v>
      </c>
      <c r="H64" s="308">
        <f t="shared" si="32"/>
        <v>0</v>
      </c>
      <c r="I64" s="308">
        <f t="shared" si="32"/>
        <v>3835.2000000000003</v>
      </c>
      <c r="J64" s="308">
        <f t="shared" si="32"/>
        <v>0</v>
      </c>
      <c r="K64" s="308">
        <f t="shared" si="32"/>
        <v>693.9</v>
      </c>
      <c r="L64" s="308">
        <f t="shared" si="32"/>
        <v>0</v>
      </c>
      <c r="M64" s="308">
        <f t="shared" si="32"/>
        <v>513.5</v>
      </c>
      <c r="N64" s="308">
        <f t="shared" si="32"/>
        <v>0</v>
      </c>
      <c r="O64" s="308">
        <f t="shared" si="32"/>
        <v>258.5</v>
      </c>
      <c r="P64" s="308">
        <f t="shared" si="32"/>
        <v>0</v>
      </c>
      <c r="Q64" s="308">
        <f t="shared" si="32"/>
        <v>784.5</v>
      </c>
      <c r="R64" s="308">
        <f t="shared" si="32"/>
        <v>0</v>
      </c>
      <c r="T64" s="12"/>
    </row>
    <row r="65" spans="1:21" x14ac:dyDescent="0.25">
      <c r="A65" s="12"/>
      <c r="G65" s="310"/>
      <c r="T65" s="12"/>
    </row>
    <row r="66" spans="1:21" x14ac:dyDescent="0.25">
      <c r="A66" s="12"/>
      <c r="C66" s="291" t="s">
        <v>134</v>
      </c>
      <c r="F66" s="311" t="str">
        <f t="shared" ref="F66:R66" si="33">IF(ROUND(F59-F64,1)/2=0,"Balansas",F59-F64)</f>
        <v>Balansas</v>
      </c>
      <c r="G66" s="311" t="str">
        <f t="shared" si="33"/>
        <v>Balansas</v>
      </c>
      <c r="H66" s="311" t="str">
        <f t="shared" si="33"/>
        <v>Balansas</v>
      </c>
      <c r="I66" s="311" t="str">
        <f t="shared" si="33"/>
        <v>Balansas</v>
      </c>
      <c r="J66" s="311" t="str">
        <f t="shared" si="33"/>
        <v>Balansas</v>
      </c>
      <c r="K66" s="311" t="str">
        <f t="shared" si="33"/>
        <v>Balansas</v>
      </c>
      <c r="L66" s="311" t="str">
        <f t="shared" si="33"/>
        <v>Balansas</v>
      </c>
      <c r="M66" s="311" t="str">
        <f t="shared" si="33"/>
        <v>Balansas</v>
      </c>
      <c r="N66" s="311" t="str">
        <f t="shared" si="33"/>
        <v>Balansas</v>
      </c>
      <c r="O66" s="311" t="str">
        <f t="shared" si="33"/>
        <v>Balansas</v>
      </c>
      <c r="P66" s="311" t="str">
        <f t="shared" si="33"/>
        <v>Balansas</v>
      </c>
      <c r="Q66" s="311" t="str">
        <f t="shared" si="33"/>
        <v>Balansas</v>
      </c>
      <c r="R66" s="311" t="str">
        <f t="shared" si="33"/>
        <v>Balansas</v>
      </c>
      <c r="T66" s="12"/>
    </row>
    <row r="67" spans="1:21" x14ac:dyDescent="0.25">
      <c r="A67" s="12"/>
      <c r="T67" s="12"/>
    </row>
    <row r="68" spans="1:21" x14ac:dyDescent="0.25">
      <c r="A68" s="12"/>
      <c r="T68" s="12"/>
    </row>
    <row r="69" spans="1:21" x14ac:dyDescent="0.25">
      <c r="A69" s="12"/>
      <c r="E69" s="312" t="s">
        <v>276</v>
      </c>
      <c r="F69" s="313"/>
      <c r="G69" s="313"/>
      <c r="H69" s="313"/>
      <c r="I69" s="313"/>
      <c r="J69" s="314"/>
      <c r="T69" s="12"/>
    </row>
    <row r="70" spans="1:21" x14ac:dyDescent="0.25">
      <c r="A70" s="12"/>
      <c r="E70" s="315" t="s">
        <v>527</v>
      </c>
      <c r="H70" s="746" t="s">
        <v>586</v>
      </c>
      <c r="I70" s="746"/>
      <c r="J70" s="747"/>
      <c r="T70" s="12"/>
    </row>
    <row r="71" spans="1:21" ht="51" customHeight="1" x14ac:dyDescent="0.25">
      <c r="A71" s="12"/>
      <c r="E71" s="315"/>
      <c r="H71" s="748"/>
      <c r="I71" s="748"/>
      <c r="J71" s="749"/>
      <c r="T71" s="12"/>
    </row>
    <row r="72" spans="1:21" x14ac:dyDescent="0.25">
      <c r="A72" s="12"/>
      <c r="E72" s="325" t="s">
        <v>285</v>
      </c>
      <c r="H72" s="750"/>
      <c r="I72" s="750"/>
      <c r="J72" s="751"/>
      <c r="T72" s="12"/>
    </row>
    <row r="73" spans="1:21" x14ac:dyDescent="0.25">
      <c r="A73" s="12"/>
      <c r="E73" s="315" t="s">
        <v>287</v>
      </c>
      <c r="H73" s="752" t="s">
        <v>587</v>
      </c>
      <c r="I73" s="752"/>
      <c r="J73" s="753"/>
      <c r="T73" s="12"/>
    </row>
    <row r="74" spans="1:21" x14ac:dyDescent="0.25">
      <c r="A74" s="12"/>
      <c r="E74" s="315" t="s">
        <v>289</v>
      </c>
      <c r="H74" s="752" t="s">
        <v>290</v>
      </c>
      <c r="I74" s="752"/>
      <c r="J74" s="753"/>
      <c r="T74" s="12"/>
    </row>
    <row r="75" spans="1:21" x14ac:dyDescent="0.25">
      <c r="A75" s="12"/>
      <c r="E75" s="315" t="s">
        <v>293</v>
      </c>
      <c r="H75" s="752" t="s">
        <v>294</v>
      </c>
      <c r="I75" s="752"/>
      <c r="J75" s="753"/>
      <c r="T75" s="12"/>
    </row>
    <row r="76" spans="1:21" x14ac:dyDescent="0.25">
      <c r="A76" s="12"/>
      <c r="E76" s="316" t="s">
        <v>529</v>
      </c>
      <c r="F76" s="317"/>
      <c r="G76" s="317"/>
      <c r="H76" s="744"/>
      <c r="I76" s="744"/>
      <c r="J76" s="745"/>
      <c r="T76" s="12"/>
    </row>
    <row r="77" spans="1:21" x14ac:dyDescent="0.25">
      <c r="A77" s="12"/>
      <c r="T77" s="12"/>
    </row>
    <row r="78" spans="1:21" x14ac:dyDescent="0.25">
      <c r="A78" s="12"/>
      <c r="B78" s="294"/>
      <c r="C78" s="294"/>
      <c r="D78" s="294"/>
      <c r="E78" s="294"/>
      <c r="F78" s="294"/>
      <c r="G78" s="294"/>
      <c r="H78" s="294"/>
      <c r="I78" s="294"/>
      <c r="J78" s="294"/>
      <c r="K78" s="294"/>
      <c r="L78" s="294"/>
      <c r="M78" s="294"/>
      <c r="N78" s="294"/>
      <c r="O78" s="294"/>
      <c r="P78" s="294"/>
      <c r="Q78" s="294"/>
      <c r="R78" s="294"/>
      <c r="S78" s="12"/>
      <c r="T78" s="12"/>
      <c r="U78" s="12"/>
    </row>
    <row r="79" spans="1:21" hidden="1" x14ac:dyDescent="0.25">
      <c r="A79" s="12"/>
      <c r="T79" s="12"/>
    </row>
    <row r="80" spans="1:21" hidden="1" x14ac:dyDescent="0.25">
      <c r="A80" s="12"/>
      <c r="T80" s="12"/>
    </row>
    <row r="81" spans="1:1" hidden="1" x14ac:dyDescent="0.25">
      <c r="A81" s="12"/>
    </row>
    <row r="82" spans="1:1" x14ac:dyDescent="0.25"/>
    <row r="1048546" x14ac:dyDescent="0.25"/>
    <row r="1048561" x14ac:dyDescent="0.25"/>
    <row r="1048562" x14ac:dyDescent="0.25"/>
    <row r="1048563" x14ac:dyDescent="0.25"/>
  </sheetData>
  <sheetProtection algorithmName="SHA-512" hashValue="yXIJFahs2xxvG77XYi3F7CVKPIi7G5lp0i0W2d85l9uOR5ayqIbyfhX61Z0fnfTVOI7hZDV6rzg3s+n9oCFMfA==" saltValue="u/uHmaVTOTrMg1/XL5n3Ag==" spinCount="100000" sheet="1" selectLockedCells="1"/>
  <mergeCells count="83"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C29:C30"/>
    <mergeCell ref="D29:D30"/>
    <mergeCell ref="F29:F30"/>
    <mergeCell ref="G29:H29"/>
    <mergeCell ref="E29:E30"/>
  </mergeCells>
  <conditionalFormatting sqref="E15:E28 E31:E44 E47:E56 E59:E64">
    <cfRule type="cellIs" dxfId="17" priority="15" operator="equal">
      <formula>"Klaida"</formula>
    </cfRule>
    <cfRule type="containsText" dxfId="16" priority="16" operator="containsText" text="Gerai">
      <formula>NOT(ISERROR(SEARCH("Gerai",E15)))</formula>
    </cfRule>
    <cfRule type="containsText" dxfId="15" priority="17" operator="containsText" text="Finansiniai">
      <formula>NOT(ISERROR(SEARCH("Finansiniai",E15)))</formula>
    </cfRule>
  </conditionalFormatting>
  <conditionalFormatting sqref="F17:R17">
    <cfRule type="containsText" dxfId="14" priority="7" operator="containsText" text="Gerai">
      <formula>NOT(ISERROR(SEARCH("Gerai",F17)))</formula>
    </cfRule>
    <cfRule type="containsText" dxfId="13" priority="8" operator="containsText" text="Finansiniai">
      <formula>NOT(ISERROR(SEARCH("Finansiniai",F17)))</formula>
    </cfRule>
  </conditionalFormatting>
  <conditionalFormatting sqref="F20:R20">
    <cfRule type="containsText" dxfId="12" priority="5" operator="containsText" text="Gerai">
      <formula>NOT(ISERROR(SEARCH("Gerai",F20)))</formula>
    </cfRule>
    <cfRule type="containsText" dxfId="11" priority="6" operator="containsText" text="Finansiniai">
      <formula>NOT(ISERROR(SEARCH("Finansiniai",F20)))</formula>
    </cfRule>
  </conditionalFormatting>
  <conditionalFormatting sqref="F33:R33">
    <cfRule type="containsText" dxfId="10" priority="3" operator="containsText" text="Gerai">
      <formula>NOT(ISERROR(SEARCH("Gerai",F33)))</formula>
    </cfRule>
    <cfRule type="containsText" dxfId="9" priority="4" operator="containsText" text="Finansiniai">
      <formula>NOT(ISERROR(SEARCH("Finansiniai",F33)))</formula>
    </cfRule>
  </conditionalFormatting>
  <conditionalFormatting sqref="F36:R36">
    <cfRule type="containsText" dxfId="8" priority="1" operator="containsText" text="Gerai">
      <formula>NOT(ISERROR(SEARCH("Gerai",F36)))</formula>
    </cfRule>
    <cfRule type="containsText" dxfId="7" priority="2" operator="containsText" text="Finansiniai">
      <formula>NOT(ISERROR(SEARCH("Finansiniai",F36)))</formula>
    </cfRule>
  </conditionalFormatting>
  <conditionalFormatting sqref="F52:R52">
    <cfRule type="containsText" dxfId="6" priority="11" operator="containsText" text="Gerai">
      <formula>NOT(ISERROR(SEARCH("Gerai",F52)))</formula>
    </cfRule>
    <cfRule type="containsText" dxfId="5" priority="12" operator="containsText" text="Finansiniai">
      <formula>NOT(ISERROR(SEARCH("Finansiniai",F52)))</formula>
    </cfRule>
  </conditionalFormatting>
  <conditionalFormatting sqref="F54:R54">
    <cfRule type="expression" dxfId="4" priority="10">
      <formula>F54&lt;&gt;"Balansas"</formula>
    </cfRule>
  </conditionalFormatting>
  <conditionalFormatting sqref="F64:R64">
    <cfRule type="containsText" dxfId="3" priority="13" operator="containsText" text="Gerai">
      <formula>NOT(ISERROR(SEARCH("Gerai",F64)))</formula>
    </cfRule>
    <cfRule type="containsText" dxfId="2" priority="14" operator="containsText" text="Finansiniai">
      <formula>NOT(ISERROR(SEARCH("Finansiniai",F64)))</formula>
    </cfRule>
  </conditionalFormatting>
  <conditionalFormatting sqref="F66:R66">
    <cfRule type="expression" dxfId="1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I45 G13 K45 M45 O45 Q45 G29 I29 K29 M29 O29 Q29 G45" xr:uid="{04BCD855-5859-4761-B5C0-BE2663116805}"/>
  </dataValidations>
  <pageMargins left="0.70866141732283472" right="0.70866141732283472" top="0.74803149606299213" bottom="0.74803149606299213" header="0.31496062992125984" footer="0.31496062992125984"/>
  <pageSetup scale="32" fitToHeight="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duomenys'!$R$2:$R$232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</sheetPr>
  <dimension ref="B1:O136"/>
  <sheetViews>
    <sheetView showGridLines="0" tabSelected="1" zoomScaleNormal="100" zoomScaleSheetLayoutView="100" zoomScalePageLayoutView="60" workbookViewId="0">
      <selection activeCell="C114" sqref="C114:E114"/>
    </sheetView>
  </sheetViews>
  <sheetFormatPr defaultColWidth="9.140625" defaultRowHeight="12" x14ac:dyDescent="0.2"/>
  <cols>
    <col min="1" max="1" width="1.7109375" style="26" customWidth="1"/>
    <col min="2" max="2" width="61.7109375" style="26" customWidth="1"/>
    <col min="3" max="5" width="24.28515625" style="26" customWidth="1"/>
    <col min="6" max="6" width="6.42578125" style="26" customWidth="1"/>
    <col min="7" max="8" width="0" style="26" hidden="1" customWidth="1"/>
    <col min="9" max="10" width="9.140625" style="26" hidden="1" customWidth="1"/>
    <col min="11" max="11" width="28.28515625" style="26" hidden="1" customWidth="1"/>
    <col min="12" max="12" width="23.42578125" style="26" hidden="1" customWidth="1"/>
    <col min="13" max="14" width="12.7109375" style="26" hidden="1" customWidth="1"/>
    <col min="15" max="15" width="31.42578125" style="26" hidden="1" customWidth="1"/>
    <col min="16" max="16384" width="9.140625" style="26"/>
  </cols>
  <sheetData>
    <row r="1" spans="2:15" ht="9.6" customHeight="1" thickBot="1" x14ac:dyDescent="0.25"/>
    <row r="2" spans="2:15" ht="41.25" customHeight="1" x14ac:dyDescent="0.25">
      <c r="B2" s="250"/>
      <c r="C2" s="251"/>
      <c r="D2" s="757" t="s">
        <v>454</v>
      </c>
      <c r="E2" s="758"/>
      <c r="J2" s="26">
        <v>1</v>
      </c>
      <c r="K2" s="282" t="s">
        <v>588</v>
      </c>
      <c r="L2" s="283">
        <v>304148387</v>
      </c>
      <c r="M2" s="281" t="s">
        <v>24</v>
      </c>
      <c r="N2" s="281" t="s">
        <v>76</v>
      </c>
      <c r="O2" s="281" t="s">
        <v>76</v>
      </c>
    </row>
    <row r="3" spans="2:15" ht="29.45" customHeight="1" x14ac:dyDescent="0.25">
      <c r="B3" s="252"/>
      <c r="C3" s="253"/>
      <c r="D3" s="320" t="s">
        <v>589</v>
      </c>
      <c r="E3" s="321"/>
      <c r="K3" s="284" t="s">
        <v>590</v>
      </c>
      <c r="L3" s="284">
        <v>303042623</v>
      </c>
      <c r="M3" s="281" t="s">
        <v>24</v>
      </c>
      <c r="N3" s="284" t="s">
        <v>124</v>
      </c>
      <c r="O3" s="284" t="s">
        <v>124</v>
      </c>
    </row>
    <row r="4" spans="2:15" ht="14.25" customHeight="1" x14ac:dyDescent="0.25">
      <c r="B4" s="608" t="s">
        <v>591</v>
      </c>
      <c r="C4" s="609"/>
      <c r="D4" s="609"/>
      <c r="E4" s="610"/>
      <c r="K4" s="284" t="s">
        <v>592</v>
      </c>
      <c r="L4" s="284">
        <v>304923194</v>
      </c>
      <c r="M4" s="281" t="s">
        <v>24</v>
      </c>
      <c r="N4" s="284" t="s">
        <v>593</v>
      </c>
      <c r="O4" s="284" t="s">
        <v>593</v>
      </c>
    </row>
    <row r="5" spans="2:15" ht="14.25" customHeight="1" x14ac:dyDescent="0.25">
      <c r="B5" s="254"/>
      <c r="C5" s="255"/>
      <c r="D5" s="255"/>
      <c r="E5" s="256"/>
      <c r="K5" s="284"/>
      <c r="L5" s="284"/>
      <c r="M5" s="281"/>
      <c r="N5" s="284"/>
      <c r="O5" s="284"/>
    </row>
    <row r="6" spans="2:15" ht="18.75" x14ac:dyDescent="0.3">
      <c r="B6" s="141" t="s">
        <v>14</v>
      </c>
      <c r="C6" s="611"/>
      <c r="D6" s="611"/>
      <c r="E6" s="612"/>
      <c r="M6" s="36"/>
      <c r="N6" s="36"/>
    </row>
    <row r="7" spans="2:15" x14ac:dyDescent="0.2">
      <c r="B7" s="142" t="s">
        <v>18</v>
      </c>
      <c r="C7" s="601" t="str">
        <f>IFERROR(VLOOKUP(C6,$K$2:$M$5,3,FALSE),"")</f>
        <v/>
      </c>
      <c r="D7" s="601"/>
      <c r="E7" s="602"/>
      <c r="M7" s="36"/>
      <c r="N7" s="36"/>
      <c r="O7" s="36"/>
    </row>
    <row r="8" spans="2:15" x14ac:dyDescent="0.2">
      <c r="B8" s="143" t="s">
        <v>23</v>
      </c>
      <c r="C8" s="601" t="str">
        <f>IFERROR(VLOOKUP(C6,$K$2:$L$5,2,FALSE),"")</f>
        <v/>
      </c>
      <c r="D8" s="601"/>
      <c r="E8" s="602"/>
      <c r="O8" s="36"/>
    </row>
    <row r="9" spans="2:15" ht="12" customHeight="1" x14ac:dyDescent="0.2">
      <c r="B9" s="143" t="s">
        <v>428</v>
      </c>
      <c r="C9" s="131"/>
      <c r="D9" s="131"/>
      <c r="E9" s="257"/>
      <c r="K9" s="36"/>
      <c r="L9" s="36"/>
    </row>
    <row r="10" spans="2:15" ht="12" customHeight="1" x14ac:dyDescent="0.2">
      <c r="B10" s="143" t="s">
        <v>430</v>
      </c>
      <c r="C10" s="763" t="s">
        <v>32</v>
      </c>
      <c r="D10" s="763"/>
      <c r="E10" s="764"/>
    </row>
    <row r="11" spans="2:15" ht="12" customHeight="1" x14ac:dyDescent="0.2">
      <c r="B11" s="143" t="s">
        <v>431</v>
      </c>
      <c r="C11" s="768" t="s">
        <v>594</v>
      </c>
      <c r="D11" s="768"/>
      <c r="E11" s="769"/>
      <c r="K11" s="36"/>
      <c r="L11" s="36"/>
    </row>
    <row r="12" spans="2:15" ht="12" customHeight="1" x14ac:dyDescent="0.2">
      <c r="B12" s="143"/>
      <c r="C12" s="31"/>
      <c r="D12" s="31"/>
      <c r="E12" s="144"/>
      <c r="K12" s="36"/>
      <c r="L12" s="36"/>
    </row>
    <row r="13" spans="2:15" ht="12" customHeight="1" x14ac:dyDescent="0.2">
      <c r="B13" s="143"/>
      <c r="C13" s="605" t="s">
        <v>38</v>
      </c>
      <c r="D13" s="606"/>
      <c r="E13" s="607"/>
    </row>
    <row r="14" spans="2:15" ht="12" customHeight="1" x14ac:dyDescent="0.2">
      <c r="B14" s="143" t="s">
        <v>41</v>
      </c>
      <c r="C14" s="617" t="s">
        <v>42</v>
      </c>
      <c r="D14" s="617"/>
      <c r="E14" s="145" t="s">
        <v>43</v>
      </c>
    </row>
    <row r="15" spans="2:15" ht="12" customHeight="1" x14ac:dyDescent="0.2">
      <c r="B15" s="146" t="s">
        <v>47</v>
      </c>
      <c r="C15" s="618"/>
      <c r="D15" s="765"/>
      <c r="E15" s="147"/>
      <c r="M15" s="36"/>
      <c r="N15" s="36"/>
    </row>
    <row r="16" spans="2:15" ht="12" customHeight="1" x14ac:dyDescent="0.2">
      <c r="B16" s="146" t="s">
        <v>52</v>
      </c>
      <c r="C16" s="618"/>
      <c r="D16" s="765"/>
      <c r="E16" s="147"/>
      <c r="O16" s="36"/>
    </row>
    <row r="17" spans="2:15" ht="12" customHeight="1" x14ac:dyDescent="0.2">
      <c r="B17" s="146" t="s">
        <v>54</v>
      </c>
      <c r="C17" s="618"/>
      <c r="D17" s="765"/>
      <c r="E17" s="147"/>
      <c r="M17" s="36"/>
      <c r="N17" s="36"/>
    </row>
    <row r="18" spans="2:15" ht="12" customHeight="1" x14ac:dyDescent="0.2">
      <c r="B18" s="146" t="s">
        <v>57</v>
      </c>
      <c r="C18" s="618"/>
      <c r="D18" s="765"/>
      <c r="E18" s="147"/>
      <c r="M18" s="36"/>
      <c r="N18" s="36"/>
      <c r="O18" s="36"/>
    </row>
    <row r="19" spans="2:15" ht="12" customHeight="1" x14ac:dyDescent="0.2">
      <c r="B19" s="146" t="s">
        <v>60</v>
      </c>
      <c r="C19" s="618"/>
      <c r="D19" s="765"/>
      <c r="E19" s="147"/>
      <c r="M19" s="36"/>
      <c r="N19" s="36"/>
      <c r="O19" s="36"/>
    </row>
    <row r="20" spans="2:15" ht="12" customHeight="1" x14ac:dyDescent="0.2">
      <c r="B20" s="146" t="s">
        <v>64</v>
      </c>
      <c r="C20" s="573" t="s">
        <v>65</v>
      </c>
      <c r="D20" s="574"/>
      <c r="E20" s="258">
        <f>100%-SUM(E15:E19)</f>
        <v>1</v>
      </c>
      <c r="M20" s="36"/>
      <c r="N20" s="36"/>
      <c r="O20" s="36"/>
    </row>
    <row r="21" spans="2:15" ht="13.5" customHeight="1" x14ac:dyDescent="0.2">
      <c r="B21" s="146"/>
      <c r="C21" s="66"/>
      <c r="D21" s="66"/>
      <c r="E21" s="149"/>
      <c r="M21" s="36"/>
      <c r="N21" s="36"/>
      <c r="O21" s="36"/>
    </row>
    <row r="22" spans="2:15" x14ac:dyDescent="0.2">
      <c r="B22" s="143" t="s">
        <v>595</v>
      </c>
      <c r="C22" s="766" t="str">
        <f>IFERROR(VLOOKUP(C6,$K$2:$O$5,4,FALSE),"")</f>
        <v/>
      </c>
      <c r="D22" s="766"/>
      <c r="E22" s="767"/>
      <c r="O22" s="36"/>
    </row>
    <row r="23" spans="2:15" ht="12.75" customHeight="1" x14ac:dyDescent="0.2">
      <c r="B23" s="143"/>
      <c r="C23" s="66"/>
      <c r="D23" s="66"/>
      <c r="E23" s="149"/>
      <c r="M23" s="36"/>
      <c r="N23" s="36"/>
    </row>
    <row r="24" spans="2:15" ht="26.25" customHeight="1" x14ac:dyDescent="0.2">
      <c r="B24" s="143"/>
      <c r="C24" s="591" t="s">
        <v>84</v>
      </c>
      <c r="D24" s="591"/>
      <c r="E24" s="592"/>
      <c r="O24" s="36"/>
    </row>
    <row r="25" spans="2:15" x14ac:dyDescent="0.2">
      <c r="B25" s="154"/>
      <c r="C25" s="583"/>
      <c r="D25" s="583"/>
      <c r="E25" s="584"/>
      <c r="M25" s="36"/>
      <c r="N25" s="36"/>
      <c r="O25" s="36"/>
    </row>
    <row r="26" spans="2:15" x14ac:dyDescent="0.2">
      <c r="B26" s="154"/>
      <c r="C26" s="585" t="s">
        <v>91</v>
      </c>
      <c r="D26" s="585"/>
      <c r="E26" s="586"/>
      <c r="M26" s="36"/>
      <c r="N26" s="36"/>
      <c r="O26" s="36"/>
    </row>
    <row r="27" spans="2:15" ht="27" customHeight="1" thickBot="1" x14ac:dyDescent="0.25">
      <c r="B27" s="155" t="s">
        <v>93</v>
      </c>
      <c r="C27" s="205" t="s">
        <v>94</v>
      </c>
      <c r="D27" s="205"/>
      <c r="E27" s="206" t="s">
        <v>95</v>
      </c>
      <c r="M27" s="36"/>
      <c r="N27" s="36"/>
      <c r="O27" s="36"/>
    </row>
    <row r="28" spans="2:15" x14ac:dyDescent="0.2">
      <c r="B28" s="157" t="s">
        <v>97</v>
      </c>
      <c r="C28" s="1"/>
      <c r="D28" s="30"/>
      <c r="E28" s="259"/>
      <c r="M28" s="36"/>
      <c r="N28" s="36"/>
      <c r="O28" s="36"/>
    </row>
    <row r="29" spans="2:15" x14ac:dyDescent="0.2">
      <c r="B29" s="157" t="s">
        <v>100</v>
      </c>
      <c r="C29" s="2"/>
      <c r="D29" s="30"/>
      <c r="E29" s="260"/>
      <c r="M29" s="36"/>
      <c r="N29" s="36"/>
      <c r="O29" s="36"/>
    </row>
    <row r="30" spans="2:15" x14ac:dyDescent="0.2">
      <c r="B30" s="160" t="s">
        <v>102</v>
      </c>
      <c r="C30" s="37">
        <f>+C28-C29</f>
        <v>0</v>
      </c>
      <c r="D30" s="30"/>
      <c r="E30" s="161">
        <f>+E28-E29</f>
        <v>0</v>
      </c>
      <c r="M30" s="36"/>
      <c r="N30" s="36"/>
      <c r="O30" s="36"/>
    </row>
    <row r="31" spans="2:15" x14ac:dyDescent="0.2">
      <c r="B31" s="157" t="s">
        <v>104</v>
      </c>
      <c r="C31" s="6"/>
      <c r="D31" s="30"/>
      <c r="E31" s="261"/>
      <c r="M31" s="36"/>
      <c r="N31" s="36"/>
      <c r="O31" s="36"/>
    </row>
    <row r="32" spans="2:15" x14ac:dyDescent="0.2">
      <c r="B32" s="157" t="s">
        <v>107</v>
      </c>
      <c r="C32" s="3"/>
      <c r="D32" s="30"/>
      <c r="E32" s="262"/>
      <c r="M32" s="36"/>
      <c r="N32" s="36"/>
      <c r="O32" s="36"/>
    </row>
    <row r="33" spans="2:15" x14ac:dyDescent="0.2">
      <c r="B33" s="160" t="s">
        <v>109</v>
      </c>
      <c r="C33" s="37">
        <f>+C30-C31-C32</f>
        <v>0</v>
      </c>
      <c r="D33" s="30"/>
      <c r="E33" s="161">
        <f>+E30-E31-E32</f>
        <v>0</v>
      </c>
      <c r="M33" s="36"/>
      <c r="N33" s="36"/>
      <c r="O33" s="36"/>
    </row>
    <row r="34" spans="2:15" x14ac:dyDescent="0.2">
      <c r="B34" s="157" t="s">
        <v>113</v>
      </c>
      <c r="C34" s="3"/>
      <c r="D34" s="30"/>
      <c r="E34" s="262"/>
      <c r="M34" s="36"/>
      <c r="N34" s="36"/>
      <c r="O34" s="36"/>
    </row>
    <row r="35" spans="2:15" x14ac:dyDescent="0.2">
      <c r="B35" s="157" t="s">
        <v>116</v>
      </c>
      <c r="C35" s="40">
        <f>C36-C37</f>
        <v>0</v>
      </c>
      <c r="D35" s="30"/>
      <c r="E35" s="164">
        <f>E36-E37</f>
        <v>0</v>
      </c>
      <c r="O35" s="36"/>
    </row>
    <row r="36" spans="2:15" ht="12" customHeight="1" x14ac:dyDescent="0.2">
      <c r="B36" s="165" t="s">
        <v>118</v>
      </c>
      <c r="C36" s="1"/>
      <c r="D36" s="30"/>
      <c r="E36" s="259"/>
      <c r="M36" s="36"/>
      <c r="N36" s="36"/>
    </row>
    <row r="37" spans="2:15" s="32" customFormat="1" ht="12" customHeight="1" x14ac:dyDescent="0.2">
      <c r="B37" s="165" t="s">
        <v>120</v>
      </c>
      <c r="C37" s="2"/>
      <c r="D37" s="30"/>
      <c r="E37" s="260"/>
      <c r="K37" s="26"/>
      <c r="L37" s="26"/>
      <c r="M37" s="36"/>
      <c r="N37" s="36"/>
      <c r="O37" s="36"/>
    </row>
    <row r="38" spans="2:15" ht="12" customHeight="1" x14ac:dyDescent="0.2">
      <c r="B38" s="160" t="s">
        <v>126</v>
      </c>
      <c r="C38" s="37">
        <f>+C33+C34+C35</f>
        <v>0</v>
      </c>
      <c r="D38" s="30"/>
      <c r="E38" s="161">
        <f>+E33+E34+E35</f>
        <v>0</v>
      </c>
      <c r="M38" s="36"/>
      <c r="N38" s="36"/>
      <c r="O38" s="36"/>
    </row>
    <row r="39" spans="2:15" x14ac:dyDescent="0.2">
      <c r="B39" s="157" t="s">
        <v>128</v>
      </c>
      <c r="C39" s="3"/>
      <c r="D39" s="30"/>
      <c r="E39" s="262"/>
      <c r="O39" s="36"/>
    </row>
    <row r="40" spans="2:15" x14ac:dyDescent="0.2">
      <c r="B40" s="160" t="s">
        <v>130</v>
      </c>
      <c r="C40" s="37">
        <f>C38-C39</f>
        <v>0</v>
      </c>
      <c r="D40" s="30"/>
      <c r="E40" s="161">
        <f>E38-E39</f>
        <v>0</v>
      </c>
    </row>
    <row r="41" spans="2:15" x14ac:dyDescent="0.2">
      <c r="B41" s="154"/>
      <c r="C41" s="30"/>
      <c r="D41" s="30"/>
      <c r="E41" s="170"/>
    </row>
    <row r="42" spans="2:15" s="36" customFormat="1" ht="31.5" customHeight="1" x14ac:dyDescent="0.2">
      <c r="B42" s="154"/>
      <c r="C42" s="591" t="s">
        <v>596</v>
      </c>
      <c r="D42" s="591"/>
      <c r="E42" s="592"/>
      <c r="K42" s="26"/>
      <c r="L42" s="26"/>
      <c r="M42" s="26"/>
      <c r="N42" s="26"/>
      <c r="O42" s="26"/>
    </row>
    <row r="43" spans="2:15" s="36" customFormat="1" ht="27" customHeight="1" thickBot="1" x14ac:dyDescent="0.25">
      <c r="B43" s="155" t="s">
        <v>134</v>
      </c>
      <c r="C43" s="233" t="s">
        <v>94</v>
      </c>
      <c r="D43" s="205"/>
      <c r="E43" s="234" t="s">
        <v>95</v>
      </c>
      <c r="K43" s="26"/>
      <c r="L43" s="26"/>
      <c r="M43" s="26"/>
      <c r="N43" s="26"/>
      <c r="O43" s="26"/>
    </row>
    <row r="44" spans="2:15" x14ac:dyDescent="0.2">
      <c r="B44" s="171" t="s">
        <v>136</v>
      </c>
      <c r="C44" s="1"/>
      <c r="D44" s="30"/>
      <c r="E44" s="259"/>
    </row>
    <row r="45" spans="2:15" s="36" customFormat="1" x14ac:dyDescent="0.2">
      <c r="B45" s="171" t="s">
        <v>138</v>
      </c>
      <c r="C45" s="4"/>
      <c r="D45" s="30"/>
      <c r="E45" s="184"/>
      <c r="K45" s="26"/>
      <c r="L45" s="26"/>
      <c r="O45" s="26"/>
    </row>
    <row r="46" spans="2:15" x14ac:dyDescent="0.2">
      <c r="B46" s="171" t="s">
        <v>140</v>
      </c>
      <c r="C46" s="4"/>
      <c r="D46" s="30"/>
      <c r="E46" s="184"/>
      <c r="M46" s="36"/>
      <c r="N46" s="36"/>
      <c r="O46" s="36"/>
    </row>
    <row r="47" spans="2:15" x14ac:dyDescent="0.2">
      <c r="B47" s="171" t="s">
        <v>142</v>
      </c>
      <c r="C47" s="4"/>
      <c r="D47" s="30"/>
      <c r="E47" s="184"/>
      <c r="M47" s="36"/>
      <c r="N47" s="36"/>
      <c r="O47" s="36"/>
    </row>
    <row r="48" spans="2:15" x14ac:dyDescent="0.2">
      <c r="B48" s="173" t="s">
        <v>144</v>
      </c>
      <c r="C48" s="42">
        <f>SUM(C44:C47)</f>
        <v>0</v>
      </c>
      <c r="D48" s="30"/>
      <c r="E48" s="174">
        <f>SUM(E44:E47)</f>
        <v>0</v>
      </c>
      <c r="M48" s="36"/>
      <c r="N48" s="36"/>
      <c r="O48" s="36"/>
    </row>
    <row r="49" spans="2:15" x14ac:dyDescent="0.2">
      <c r="B49" s="154"/>
      <c r="C49" s="43"/>
      <c r="D49" s="30"/>
      <c r="E49" s="175"/>
      <c r="M49" s="36"/>
      <c r="N49" s="36"/>
      <c r="O49" s="36"/>
    </row>
    <row r="50" spans="2:15" s="36" customFormat="1" x14ac:dyDescent="0.2">
      <c r="B50" s="176" t="s">
        <v>148</v>
      </c>
      <c r="C50" s="1"/>
      <c r="D50" s="30"/>
      <c r="E50" s="259"/>
      <c r="K50" s="26"/>
      <c r="L50" s="26"/>
    </row>
    <row r="51" spans="2:15" x14ac:dyDescent="0.2">
      <c r="B51" s="177" t="s">
        <v>597</v>
      </c>
      <c r="C51" s="4"/>
      <c r="D51" s="30"/>
      <c r="E51" s="184"/>
      <c r="M51" s="36"/>
      <c r="N51" s="36"/>
      <c r="O51" s="36"/>
    </row>
    <row r="52" spans="2:15" s="36" customFormat="1" x14ac:dyDescent="0.2">
      <c r="B52" s="178" t="s">
        <v>598</v>
      </c>
      <c r="C52" s="4"/>
      <c r="D52" s="30"/>
      <c r="E52" s="184"/>
      <c r="K52" s="26"/>
      <c r="L52" s="26"/>
    </row>
    <row r="53" spans="2:15" s="36" customFormat="1" ht="15.75" customHeight="1" x14ac:dyDescent="0.2">
      <c r="B53" s="178" t="s">
        <v>165</v>
      </c>
      <c r="C53" s="2"/>
      <c r="D53" s="30"/>
      <c r="E53" s="260"/>
      <c r="K53" s="26"/>
      <c r="L53" s="26"/>
    </row>
    <row r="54" spans="2:15" ht="14.25" customHeight="1" x14ac:dyDescent="0.2">
      <c r="B54" s="173" t="s">
        <v>167</v>
      </c>
      <c r="C54" s="42">
        <f>SUM(C50:C53)</f>
        <v>0</v>
      </c>
      <c r="D54" s="30"/>
      <c r="E54" s="174">
        <f>SUM(E50:E53)</f>
        <v>0</v>
      </c>
      <c r="O54" s="36"/>
    </row>
    <row r="55" spans="2:15" ht="12.75" customHeight="1" x14ac:dyDescent="0.2">
      <c r="B55" s="173"/>
      <c r="C55" s="42"/>
      <c r="D55" s="30"/>
      <c r="E55" s="174"/>
    </row>
    <row r="56" spans="2:15" x14ac:dyDescent="0.2">
      <c r="B56" s="173" t="s">
        <v>171</v>
      </c>
      <c r="C56" s="4"/>
      <c r="D56" s="30"/>
      <c r="E56" s="172"/>
    </row>
    <row r="57" spans="2:15" x14ac:dyDescent="0.2">
      <c r="B57" s="173"/>
      <c r="C57" s="42"/>
      <c r="D57" s="30"/>
      <c r="E57" s="174"/>
    </row>
    <row r="58" spans="2:15" x14ac:dyDescent="0.2">
      <c r="B58" s="173" t="s">
        <v>174</v>
      </c>
      <c r="C58" s="4"/>
      <c r="D58" s="30"/>
      <c r="E58" s="172"/>
    </row>
    <row r="59" spans="2:15" x14ac:dyDescent="0.2">
      <c r="B59" s="154"/>
      <c r="C59" s="43"/>
      <c r="D59" s="30"/>
      <c r="E59" s="175"/>
    </row>
    <row r="60" spans="2:15" x14ac:dyDescent="0.2">
      <c r="B60" s="180" t="s">
        <v>177</v>
      </c>
      <c r="C60" s="42">
        <f>SUM(C48,C54,C56,C58)</f>
        <v>0</v>
      </c>
      <c r="D60" s="30"/>
      <c r="E60" s="174">
        <f>SUM(E48,E54,E56,E58)</f>
        <v>0</v>
      </c>
    </row>
    <row r="61" spans="2:15" s="36" customFormat="1" x14ac:dyDescent="0.2">
      <c r="B61" s="181"/>
      <c r="C61" s="43"/>
      <c r="D61" s="30"/>
      <c r="E61" s="175"/>
      <c r="K61" s="26"/>
      <c r="L61" s="26"/>
      <c r="M61" s="26"/>
      <c r="N61" s="26"/>
      <c r="O61" s="26"/>
    </row>
    <row r="62" spans="2:15" ht="12" customHeight="1" x14ac:dyDescent="0.2">
      <c r="B62" s="182" t="s">
        <v>599</v>
      </c>
      <c r="C62" s="4"/>
      <c r="D62" s="30"/>
      <c r="E62" s="184"/>
    </row>
    <row r="63" spans="2:15" s="36" customFormat="1" ht="10.5" customHeight="1" x14ac:dyDescent="0.2">
      <c r="B63" s="182" t="s">
        <v>193</v>
      </c>
      <c r="C63" s="4"/>
      <c r="D63" s="30"/>
      <c r="E63" s="184"/>
      <c r="K63" s="26"/>
      <c r="L63" s="26"/>
      <c r="M63" s="26"/>
      <c r="N63" s="26"/>
      <c r="O63" s="26"/>
    </row>
    <row r="64" spans="2:15" s="36" customFormat="1" ht="10.5" customHeight="1" x14ac:dyDescent="0.2">
      <c r="B64" s="182" t="s">
        <v>195</v>
      </c>
      <c r="C64" s="4"/>
      <c r="D64" s="30"/>
      <c r="E64" s="184"/>
      <c r="K64" s="26"/>
      <c r="L64" s="26"/>
      <c r="M64" s="26"/>
      <c r="N64" s="26"/>
      <c r="O64" s="26"/>
    </row>
    <row r="65" spans="2:15" s="36" customFormat="1" ht="10.5" customHeight="1" x14ac:dyDescent="0.2">
      <c r="B65" s="183" t="s">
        <v>197</v>
      </c>
      <c r="C65" s="4"/>
      <c r="D65" s="30"/>
      <c r="E65" s="184"/>
      <c r="K65" s="26"/>
      <c r="L65" s="26"/>
      <c r="M65" s="26"/>
      <c r="N65" s="26"/>
      <c r="O65" s="26"/>
    </row>
    <row r="66" spans="2:15" s="36" customFormat="1" ht="10.5" customHeight="1" x14ac:dyDescent="0.2">
      <c r="B66" s="182" t="s">
        <v>200</v>
      </c>
      <c r="C66" s="4"/>
      <c r="D66" s="30"/>
      <c r="E66" s="184"/>
      <c r="K66" s="26"/>
      <c r="L66" s="26"/>
      <c r="M66" s="26"/>
      <c r="N66" s="26"/>
      <c r="O66" s="26"/>
    </row>
    <row r="67" spans="2:15" s="36" customFormat="1" ht="10.5" customHeight="1" x14ac:dyDescent="0.2">
      <c r="B67" s="160" t="s">
        <v>202</v>
      </c>
      <c r="C67" s="42">
        <f>SUM(C62,C63:C64,C66:C66)</f>
        <v>0</v>
      </c>
      <c r="D67" s="30"/>
      <c r="E67" s="174">
        <f>SUM(E62,E63:E64,E66:E66)</f>
        <v>0</v>
      </c>
      <c r="K67" s="26"/>
      <c r="L67" s="26"/>
      <c r="M67" s="26"/>
      <c r="N67" s="26"/>
      <c r="O67" s="26"/>
    </row>
    <row r="68" spans="2:15" ht="12.75" customHeight="1" x14ac:dyDescent="0.2">
      <c r="B68" s="157"/>
      <c r="C68" s="43"/>
      <c r="D68" s="30"/>
      <c r="E68" s="175"/>
    </row>
    <row r="69" spans="2:15" s="36" customFormat="1" x14ac:dyDescent="0.2">
      <c r="B69" s="160" t="s">
        <v>206</v>
      </c>
      <c r="C69" s="4"/>
      <c r="D69" s="30"/>
      <c r="E69" s="184"/>
      <c r="K69" s="26"/>
      <c r="L69" s="26"/>
      <c r="M69" s="26"/>
      <c r="N69" s="26"/>
      <c r="O69" s="26"/>
    </row>
    <row r="70" spans="2:15" x14ac:dyDescent="0.2">
      <c r="B70" s="160"/>
      <c r="C70" s="43"/>
      <c r="D70" s="30"/>
      <c r="E70" s="175"/>
    </row>
    <row r="71" spans="2:15" s="36" customFormat="1" ht="12.75" customHeight="1" x14ac:dyDescent="0.2">
      <c r="B71" s="160" t="s">
        <v>209</v>
      </c>
      <c r="C71" s="5"/>
      <c r="D71" s="30"/>
      <c r="E71" s="163"/>
      <c r="K71" s="26"/>
      <c r="L71" s="26"/>
      <c r="M71" s="26"/>
      <c r="N71" s="26"/>
      <c r="O71" s="26"/>
    </row>
    <row r="72" spans="2:15" s="36" customFormat="1" x14ac:dyDescent="0.2">
      <c r="B72" s="157"/>
      <c r="C72" s="43"/>
      <c r="D72" s="30"/>
      <c r="E72" s="175"/>
      <c r="K72" s="26"/>
      <c r="L72" s="26"/>
      <c r="M72" s="26"/>
      <c r="N72" s="26"/>
      <c r="O72" s="26"/>
    </row>
    <row r="73" spans="2:15" s="36" customFormat="1" x14ac:dyDescent="0.2">
      <c r="B73" s="165" t="s">
        <v>213</v>
      </c>
      <c r="C73" s="4"/>
      <c r="D73" s="30"/>
      <c r="E73" s="184"/>
      <c r="K73" s="26"/>
      <c r="L73" s="26"/>
      <c r="M73" s="26"/>
      <c r="N73" s="26"/>
      <c r="O73" s="26"/>
    </row>
    <row r="74" spans="2:15" s="36" customFormat="1" x14ac:dyDescent="0.2">
      <c r="B74" s="185" t="s">
        <v>217</v>
      </c>
      <c r="C74" s="4"/>
      <c r="D74" s="30"/>
      <c r="E74" s="172"/>
      <c r="K74" s="26"/>
      <c r="L74" s="26"/>
      <c r="M74" s="26"/>
      <c r="N74" s="26"/>
      <c r="O74" s="26"/>
    </row>
    <row r="75" spans="2:15" s="36" customFormat="1" x14ac:dyDescent="0.2">
      <c r="B75" s="165" t="s">
        <v>219</v>
      </c>
      <c r="C75" s="4"/>
      <c r="D75" s="30"/>
      <c r="E75" s="184"/>
      <c r="K75" s="26"/>
      <c r="L75" s="26"/>
      <c r="M75" s="26"/>
      <c r="N75" s="26"/>
      <c r="O75" s="26"/>
    </row>
    <row r="76" spans="2:15" s="36" customFormat="1" x14ac:dyDescent="0.2">
      <c r="B76" s="185" t="s">
        <v>223</v>
      </c>
      <c r="C76" s="4"/>
      <c r="D76" s="30"/>
      <c r="E76" s="172"/>
      <c r="K76" s="26"/>
      <c r="L76" s="26"/>
      <c r="M76" s="26"/>
      <c r="N76" s="26"/>
      <c r="O76" s="26"/>
    </row>
    <row r="77" spans="2:15" s="36" customFormat="1" x14ac:dyDescent="0.2">
      <c r="B77" s="185" t="s">
        <v>444</v>
      </c>
      <c r="C77" s="4"/>
      <c r="D77" s="30"/>
      <c r="E77" s="172"/>
      <c r="K77" s="26"/>
      <c r="L77" s="26"/>
      <c r="M77" s="26"/>
      <c r="N77" s="26"/>
      <c r="O77" s="26"/>
    </row>
    <row r="78" spans="2:15" s="36" customFormat="1" x14ac:dyDescent="0.2">
      <c r="B78" s="160" t="s">
        <v>227</v>
      </c>
      <c r="C78" s="42">
        <f>SUM(C73,C75)</f>
        <v>0</v>
      </c>
      <c r="D78" s="30"/>
      <c r="E78" s="174">
        <f>SUM(E73,E75)</f>
        <v>0</v>
      </c>
      <c r="K78" s="26"/>
      <c r="L78" s="26"/>
      <c r="M78" s="26"/>
      <c r="N78" s="26"/>
      <c r="O78" s="26"/>
    </row>
    <row r="79" spans="2:15" s="36" customFormat="1" ht="11.25" customHeight="1" x14ac:dyDescent="0.2">
      <c r="B79" s="160"/>
      <c r="C79" s="42"/>
      <c r="D79" s="30"/>
      <c r="E79" s="174"/>
      <c r="G79" s="26"/>
      <c r="K79" s="26"/>
      <c r="L79" s="26"/>
      <c r="M79" s="26"/>
      <c r="N79" s="26"/>
      <c r="O79" s="26"/>
    </row>
    <row r="80" spans="2:15" s="36" customFormat="1" ht="12" customHeight="1" x14ac:dyDescent="0.2">
      <c r="B80" s="160" t="s">
        <v>232</v>
      </c>
      <c r="C80" s="4"/>
      <c r="D80" s="30"/>
      <c r="E80" s="172"/>
      <c r="K80" s="26"/>
      <c r="L80" s="26"/>
      <c r="M80" s="26"/>
      <c r="N80" s="26"/>
      <c r="O80" s="26"/>
    </row>
    <row r="81" spans="2:15" s="36" customFormat="1" x14ac:dyDescent="0.2">
      <c r="B81" s="160"/>
      <c r="C81" s="42"/>
      <c r="D81" s="30"/>
      <c r="E81" s="174"/>
      <c r="K81" s="26"/>
      <c r="L81" s="26"/>
      <c r="M81" s="26"/>
      <c r="N81" s="26"/>
      <c r="O81" s="26"/>
    </row>
    <row r="82" spans="2:15" ht="12" customHeight="1" x14ac:dyDescent="0.2">
      <c r="B82" s="263" t="s">
        <v>235</v>
      </c>
      <c r="C82" s="4"/>
      <c r="D82" s="30"/>
      <c r="E82" s="172"/>
    </row>
    <row r="83" spans="2:15" s="36" customFormat="1" ht="15.75" customHeight="1" x14ac:dyDescent="0.2">
      <c r="B83" s="154"/>
      <c r="C83" s="43"/>
      <c r="D83" s="30"/>
      <c r="E83" s="175"/>
      <c r="K83" s="26"/>
      <c r="L83" s="26"/>
      <c r="M83" s="26"/>
      <c r="N83" s="26"/>
      <c r="O83" s="26"/>
    </row>
    <row r="84" spans="2:15" s="36" customFormat="1" x14ac:dyDescent="0.2">
      <c r="B84" s="160" t="s">
        <v>240</v>
      </c>
      <c r="C84" s="42">
        <f>SUM(C67,C69,C71,C78,C80,C82)</f>
        <v>0</v>
      </c>
      <c r="D84" s="30"/>
      <c r="E84" s="174">
        <f>SUM(E67,E69,E71,E78,E80,E82)</f>
        <v>0</v>
      </c>
      <c r="K84" s="26"/>
      <c r="L84" s="26"/>
      <c r="M84" s="26"/>
      <c r="N84" s="26"/>
      <c r="O84" s="26"/>
    </row>
    <row r="85" spans="2:15" s="36" customFormat="1" x14ac:dyDescent="0.2">
      <c r="B85" s="160"/>
      <c r="C85" s="46"/>
      <c r="D85" s="30"/>
      <c r="E85" s="186"/>
      <c r="K85" s="26"/>
      <c r="L85" s="26"/>
      <c r="M85" s="26"/>
      <c r="N85" s="26"/>
      <c r="O85" s="26"/>
    </row>
    <row r="86" spans="2:15" ht="14.25" customHeight="1" x14ac:dyDescent="0.2">
      <c r="B86" s="264" t="s">
        <v>243</v>
      </c>
      <c r="C86" s="47" t="str">
        <f>IF(ROUND((C60-C84)/2,1)=0,"Balansas",C60-C84)</f>
        <v>Balansas</v>
      </c>
      <c r="D86" s="30"/>
      <c r="E86" s="187" t="str">
        <f>IF(ROUND((E60-E84)/2,1)=0,"Balansas",E60-E84)</f>
        <v>Balansas</v>
      </c>
    </row>
    <row r="87" spans="2:15" ht="5.25" customHeight="1" x14ac:dyDescent="0.2">
      <c r="B87" s="154"/>
      <c r="C87" s="30"/>
      <c r="D87" s="30"/>
      <c r="E87" s="170"/>
    </row>
    <row r="88" spans="2:15" x14ac:dyDescent="0.2">
      <c r="B88" s="154"/>
      <c r="C88" s="30"/>
      <c r="D88" s="30"/>
      <c r="E88" s="170"/>
    </row>
    <row r="89" spans="2:15" ht="12.75" customHeight="1" x14ac:dyDescent="0.2">
      <c r="B89" s="265"/>
      <c r="C89" s="30"/>
      <c r="D89" s="30"/>
      <c r="E89" s="170"/>
    </row>
    <row r="90" spans="2:15" ht="26.25" customHeight="1" x14ac:dyDescent="0.2">
      <c r="B90" s="266"/>
      <c r="C90" s="759" t="s">
        <v>596</v>
      </c>
      <c r="D90" s="759"/>
      <c r="E90" s="760"/>
    </row>
    <row r="91" spans="2:15" ht="27" customHeight="1" thickBot="1" x14ac:dyDescent="0.25">
      <c r="B91" s="267" t="s">
        <v>251</v>
      </c>
      <c r="C91" s="205" t="str">
        <f>C27</f>
        <v>Praėjęs ataskaitinis laikotarpis 2023 m.</v>
      </c>
      <c r="D91" s="205"/>
      <c r="E91" s="206" t="str">
        <f>E27</f>
        <v>Ataskaitinis laikotarpis 2024 m.</v>
      </c>
    </row>
    <row r="92" spans="2:15" s="36" customFormat="1" ht="24" x14ac:dyDescent="0.2">
      <c r="B92" s="190" t="s">
        <v>253</v>
      </c>
      <c r="C92" s="4"/>
      <c r="D92" s="30"/>
      <c r="E92" s="184"/>
      <c r="K92" s="26"/>
      <c r="L92" s="26"/>
      <c r="M92" s="26"/>
      <c r="N92" s="26"/>
      <c r="O92" s="26"/>
    </row>
    <row r="93" spans="2:15" s="36" customFormat="1" x14ac:dyDescent="0.2">
      <c r="B93" s="268"/>
      <c r="C93" s="269"/>
      <c r="D93" s="10"/>
      <c r="E93" s="270"/>
      <c r="K93" s="26"/>
      <c r="L93" s="26"/>
      <c r="M93" s="26"/>
      <c r="N93" s="26"/>
      <c r="O93" s="26"/>
    </row>
    <row r="94" spans="2:15" s="36" customFormat="1" x14ac:dyDescent="0.2">
      <c r="B94" s="192" t="s">
        <v>258</v>
      </c>
      <c r="C94" s="4"/>
      <c r="D94" s="30"/>
      <c r="E94" s="172"/>
      <c r="K94" s="26"/>
      <c r="L94" s="26"/>
      <c r="M94" s="26"/>
      <c r="N94" s="26"/>
      <c r="O94" s="26"/>
    </row>
    <row r="95" spans="2:15" s="36" customFormat="1" ht="14.25" customHeight="1" x14ac:dyDescent="0.2">
      <c r="B95" s="154"/>
      <c r="C95" s="43"/>
      <c r="D95" s="10"/>
      <c r="E95" s="175"/>
      <c r="K95" s="26"/>
      <c r="L95" s="26"/>
      <c r="M95" s="26"/>
      <c r="N95" s="26"/>
      <c r="O95" s="26"/>
    </row>
    <row r="96" spans="2:15" s="36" customFormat="1" x14ac:dyDescent="0.2">
      <c r="B96" s="271" t="s">
        <v>600</v>
      </c>
      <c r="C96" s="4"/>
      <c r="D96" s="30"/>
      <c r="E96" s="172"/>
      <c r="K96" s="26"/>
      <c r="L96" s="26"/>
      <c r="M96" s="26"/>
      <c r="N96" s="26"/>
      <c r="O96" s="26"/>
    </row>
    <row r="97" spans="2:15" s="36" customFormat="1" ht="14.25" customHeight="1" x14ac:dyDescent="0.2">
      <c r="B97" s="154"/>
      <c r="C97" s="43"/>
      <c r="D97" s="10"/>
      <c r="E97" s="175"/>
      <c r="K97" s="26"/>
      <c r="L97" s="26"/>
      <c r="M97" s="26"/>
      <c r="N97" s="26"/>
      <c r="O97" s="26"/>
    </row>
    <row r="98" spans="2:15" s="36" customFormat="1" x14ac:dyDescent="0.2">
      <c r="B98" s="191" t="s">
        <v>601</v>
      </c>
      <c r="C98" s="4"/>
      <c r="D98" s="30"/>
      <c r="E98" s="172"/>
      <c r="K98" s="26"/>
      <c r="L98" s="26"/>
      <c r="M98" s="26"/>
      <c r="N98" s="26"/>
      <c r="O98" s="26"/>
    </row>
    <row r="99" spans="2:15" ht="16.5" customHeight="1" x14ac:dyDescent="0.2">
      <c r="B99" s="154"/>
      <c r="C99" s="10"/>
      <c r="D99" s="10"/>
      <c r="E99" s="272"/>
    </row>
    <row r="100" spans="2:15" s="36" customFormat="1" ht="25.5" customHeight="1" thickBot="1" x14ac:dyDescent="0.25">
      <c r="B100" s="155" t="s">
        <v>265</v>
      </c>
      <c r="C100" s="33" t="str">
        <f>C27</f>
        <v>Praėjęs ataskaitinis laikotarpis 2023 m.</v>
      </c>
      <c r="D100" s="33"/>
      <c r="E100" s="156" t="str">
        <f>E27</f>
        <v>Ataskaitinis laikotarpis 2024 m.</v>
      </c>
      <c r="K100" s="26"/>
      <c r="L100" s="26"/>
      <c r="M100" s="26"/>
      <c r="N100" s="26"/>
      <c r="O100" s="26"/>
    </row>
    <row r="101" spans="2:15" s="36" customFormat="1" ht="12.75" customHeight="1" x14ac:dyDescent="0.2">
      <c r="B101" s="193" t="s">
        <v>267</v>
      </c>
      <c r="C101" s="56"/>
      <c r="D101" s="129"/>
      <c r="E101" s="194"/>
      <c r="K101" s="26"/>
      <c r="L101" s="26"/>
      <c r="M101" s="26"/>
      <c r="N101" s="26"/>
      <c r="O101" s="26"/>
    </row>
    <row r="102" spans="2:15" s="36" customFormat="1" ht="23.25" customHeight="1" x14ac:dyDescent="0.2">
      <c r="B102" s="195" t="s">
        <v>269</v>
      </c>
      <c r="C102" s="57"/>
      <c r="D102" s="44"/>
      <c r="E102" s="172"/>
      <c r="K102" s="26"/>
      <c r="L102" s="26"/>
      <c r="M102" s="26"/>
      <c r="N102" s="26"/>
      <c r="O102" s="26"/>
    </row>
    <row r="103" spans="2:15" ht="24.75" customHeight="1" x14ac:dyDescent="0.2">
      <c r="B103" s="193" t="s">
        <v>450</v>
      </c>
      <c r="C103" s="57"/>
      <c r="D103" s="30"/>
      <c r="E103" s="184"/>
    </row>
    <row r="104" spans="2:15" ht="24" x14ac:dyDescent="0.2">
      <c r="B104" s="273" t="s">
        <v>451</v>
      </c>
      <c r="C104" s="113"/>
      <c r="D104" s="55"/>
      <c r="E104" s="196"/>
    </row>
    <row r="105" spans="2:15" ht="13.5" customHeight="1" x14ac:dyDescent="0.2">
      <c r="B105" s="274"/>
      <c r="C105" s="30"/>
      <c r="D105" s="10"/>
      <c r="E105" s="170"/>
    </row>
    <row r="106" spans="2:15" ht="30.75" customHeight="1" x14ac:dyDescent="0.2">
      <c r="B106" s="275"/>
      <c r="C106" s="591" t="s">
        <v>596</v>
      </c>
      <c r="D106" s="591"/>
      <c r="E106" s="592"/>
    </row>
    <row r="107" spans="2:15" ht="14.25" customHeight="1" thickBot="1" x14ac:dyDescent="0.25">
      <c r="B107" s="155" t="s">
        <v>276</v>
      </c>
      <c r="C107" s="33"/>
      <c r="D107" s="33"/>
      <c r="E107" s="156"/>
    </row>
    <row r="108" spans="2:15" ht="93.75" customHeight="1" x14ac:dyDescent="0.2">
      <c r="B108" s="198" t="s">
        <v>278</v>
      </c>
      <c r="C108" s="581"/>
      <c r="D108" s="581"/>
      <c r="E108" s="761"/>
    </row>
    <row r="109" spans="2:15" ht="12.75" hidden="1" customHeight="1" x14ac:dyDescent="0.2">
      <c r="B109" s="197"/>
      <c r="C109" s="30"/>
      <c r="D109" s="30"/>
      <c r="E109" s="170"/>
    </row>
    <row r="110" spans="2:15" ht="15.75" customHeight="1" thickBot="1" x14ac:dyDescent="0.25">
      <c r="B110" s="276"/>
      <c r="C110" s="50"/>
      <c r="D110" s="50"/>
      <c r="E110" s="277"/>
    </row>
    <row r="111" spans="2:15" ht="14.25" customHeight="1" x14ac:dyDescent="0.2">
      <c r="B111" s="154"/>
      <c r="C111" s="30"/>
      <c r="D111" s="30"/>
      <c r="E111" s="170"/>
    </row>
    <row r="112" spans="2:15" x14ac:dyDescent="0.2">
      <c r="B112" s="139" t="s">
        <v>285</v>
      </c>
      <c r="C112" s="79"/>
      <c r="D112" s="79"/>
      <c r="E112" s="199"/>
    </row>
    <row r="113" spans="2:5" x14ac:dyDescent="0.2">
      <c r="B113" s="154" t="s">
        <v>287</v>
      </c>
      <c r="C113" s="762">
        <v>45763</v>
      </c>
      <c r="D113" s="763"/>
      <c r="E113" s="764"/>
    </row>
    <row r="114" spans="2:5" x14ac:dyDescent="0.2">
      <c r="B114" s="154" t="s">
        <v>289</v>
      </c>
      <c r="C114" s="589" t="s">
        <v>290</v>
      </c>
      <c r="D114" s="589"/>
      <c r="E114" s="754"/>
    </row>
    <row r="115" spans="2:5" ht="24" x14ac:dyDescent="0.2">
      <c r="B115" s="200" t="s">
        <v>293</v>
      </c>
      <c r="C115" s="577" t="s">
        <v>294</v>
      </c>
      <c r="D115" s="577"/>
      <c r="E115" s="755"/>
    </row>
    <row r="116" spans="2:5" ht="24" x14ac:dyDescent="0.2">
      <c r="B116" s="201" t="s">
        <v>296</v>
      </c>
      <c r="C116" s="579"/>
      <c r="D116" s="579"/>
      <c r="E116" s="756"/>
    </row>
    <row r="117" spans="2:5" ht="12.75" thickBot="1" x14ac:dyDescent="0.25">
      <c r="B117" s="202"/>
      <c r="C117" s="203"/>
      <c r="D117" s="203"/>
      <c r="E117" s="204"/>
    </row>
    <row r="120" spans="2:5" ht="14.25" customHeight="1" x14ac:dyDescent="0.2"/>
    <row r="122" spans="2:5" ht="15" customHeight="1" x14ac:dyDescent="0.2"/>
    <row r="125" spans="2:5" ht="12" customHeight="1" x14ac:dyDescent="0.2"/>
    <row r="126" spans="2:5" ht="86.25" customHeight="1" x14ac:dyDescent="0.2"/>
    <row r="129" ht="13.5" customHeight="1" x14ac:dyDescent="0.2"/>
    <row r="134" ht="30" customHeight="1" x14ac:dyDescent="0.2"/>
    <row r="135" ht="1.9" customHeight="1" x14ac:dyDescent="0.2"/>
    <row r="136" ht="8.25" customHeight="1" x14ac:dyDescent="0.2"/>
  </sheetData>
  <sheetProtection algorithmName="SHA-512" hashValue="F8y4DgMnB8bvHk1xvszhVKCDTwS8eCnRyqIYInKJLzn3Aet5dBgJdTYWVibnIcyH0UbmpTa/otTmfCU7khVgUw==" saltValue="mXut72QjyKbBMuLJFpIs6A==" spinCount="100000" sheet="1" selectLockedCells="1"/>
  <dataConsolidate/>
  <mergeCells count="27"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</mergeCells>
  <conditionalFormatting sqref="C86 E86">
    <cfRule type="cellIs" dxfId="0" priority="1" stopIfTrue="1" operator="notEqual">
      <formula>"Balansas"</formula>
    </cfRule>
  </conditionalFormatting>
  <dataValidations xWindow="730" yWindow="615" count="19">
    <dataValidation type="list" allowBlank="1" showErrorMessage="1" prompt="Nurodykite pilną įmonės pavadinimą, pvz. Akcinė bendrovė „Pavyzdys“ ar Valstybės įmonė „Pavyzdys“" sqref="C6:E6" xr:uid="{DCC65264-45CF-4A10-B797-E4CC0E1103F0}">
      <formula1>$K$2:$K$5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InputMessage="1" showErrorMessage="1" prompt="Nurodykite įmonės direktoriaus (generalinio direktoriaus) vardą ir pavardę. Pareigų nurodyti nereikia." sqref="C10:E10" xr:uid="{F0F76370-338B-4EFD-A6E8-A2A84FC33EF0}"/>
    <dataValidation allowBlank="1" showInputMessage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  <dataValidation allowBlank="1" showInputMessage="1" showErrorMessage="1" prompt="Data, kai atsakingas asmuo patvirtina duomenų tikrumą._x000a__x000a_Data pateikiama formatu:_x000a_2019-12-31" sqref="C113:E113" xr:uid="{D87D77F5-AE37-45C4-886A-43B66F556DA8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23E290CB-034C-45E0-A906-40AE6CC78DC8}"/>
    <dataValidation allowBlank="1" showInputMessage="1" showErrorMessage="1" prompt="Bendras darbuotojų (darbo sutarčių) skaičius; įskaičiuojami visi darbuotojai, įskaitant ir vadovus." sqref="B101:E101" xr:uid="{239025E2-1349-4908-BFB3-BCBF0CFFFC5A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51EC4A4B-B57F-4879-864C-C45974180650}"/>
    <dataValidation allowBlank="1" showInputMessage="1" showErrorMessage="1" prompt="Jei balansas susibalansuoja, matysite žodį „Balansas“; jei nesibalansuoja - matysite disbalanso dydį (skirtumą)." sqref="B86:E86" xr:uid="{32ACC38F-62B2-4BFC-8E18-45953BFB4666}"/>
    <dataValidation allowBlank="1" showInputMessage="1" showErrorMessage="1" prompt="Pildoma, jei įmonės balanse šie įsipareigojimai pateikiami atskirai nuo ilgalaikių ir trumpalaikių įsipareigojimų." sqref="B82:E82" xr:uid="{B30030F9-F619-4E5E-9AC7-A258F0E19305}"/>
    <dataValidation allowBlank="1" showInputMessage="1" showErrorMessage="1" prompt="Į šią sumą turi būti įtraukta nuomos įsipareigojimo einamųjų metų dalis." sqref="B76:E76" xr:uid="{8851A129-03FD-4B30-A9EF-538E4017B9A0}"/>
    <dataValidation allowBlank="1" showInputMessage="1" showErrorMessage="1" prompt="Į šią sumą turi būti įtraukti ilgalaikiai nuomos įsipareigojimai" sqref="B74:E74" xr:uid="{BD0C7A3A-3339-4EF4-9F53-F0275BAD0EB7}"/>
    <dataValidation allowBlank="1" showInputMessage="1" showErrorMessage="1" prompt="Pildoma, jei įmonės balanse šis turtas pateikiamas atskirai nuo ilgalaikio ir trumpalaikio turto." sqref="B58:E58" xr:uid="{E73D2CBA-DFD2-4644-8CD9-0F3A0957ED5D}"/>
    <dataValidation allowBlank="1" showInputMessage="1" showErrorMessage="1" prompt="Jei įmonės teisinė forma yra AB arba UAB, nurodykite penkis didžiausius bendrovės akcininkus; jei įmonės teisinė forma yra VĮ, šios dalies pildyti nereikia." sqref="B14" xr:uid="{5F0AF903-C386-4C85-87B3-FBDA92DEB138}"/>
    <dataValidation allowBlank="1" showInputMessage="1" showErrorMessage="1" prompt="Įrašykite akcininko pavadinimą." sqref="C14:D19" xr:uid="{390D66DD-9F33-4473-8F97-0E57C117C857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4EF6798-E34E-4024-B702-F3034F30503A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fc00bf4a7a3b67db1468b4451047495f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58719faa98a4ef4ab9b4782a2e710207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54465A-719E-4CEF-9285-BE950FE789F0}">
  <ds:schemaRefs>
    <ds:schemaRef ds:uri="http://schemas.microsoft.com/office/2006/metadata/properties"/>
    <ds:schemaRef ds:uri="http://schemas.microsoft.com/office/infopath/2007/PartnerControls"/>
    <ds:schemaRef ds:uri="9288e34c-c45f-4c56-ac4f-9af36a368a0a"/>
    <ds:schemaRef ds:uri="f1908bf9-2dc4-4e3d-b4b9-4cf147fe6e6e"/>
    <ds:schemaRef ds:uri="d9f5a42a-9903-45e5-95ea-f5f6a7533a1f"/>
    <ds:schemaRef ds:uri="2906e72c-6a16-40fc-b6d9-ea03505ff99f"/>
  </ds:schemaRefs>
</ds:datastoreItem>
</file>

<file path=customXml/itemProps2.xml><?xml version="1.0" encoding="utf-8"?>
<ds:datastoreItem xmlns:ds="http://schemas.openxmlformats.org/officeDocument/2006/customXml" ds:itemID="{11CB6F4F-F387-4678-953C-F0B944F4A0C6}"/>
</file>

<file path=customXml/itemProps3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Finansiniai duomenys</vt:lpstr>
      <vt:lpstr>Finansiniai duomenys(2015-2016)</vt:lpstr>
      <vt:lpstr>Papildoma informacija</vt:lpstr>
      <vt:lpstr>Suteikta parama</vt:lpstr>
      <vt:lpstr>Specialieji įpareigojimai</vt:lpstr>
      <vt:lpstr>Dukterinės bendrovės</vt:lpstr>
      <vt:lpstr>'Dukterinės bendrovės'!Print_Area</vt:lpstr>
      <vt:lpstr>'Finansiniai duomenys'!Print_Area</vt:lpstr>
      <vt:lpstr>'Finansiniai duomenys(2015-2016)'!Print_Area</vt:lpstr>
      <vt:lpstr>'Papildoma informacija'!Print_Area</vt:lpstr>
      <vt:lpstr>'Specialieji įpareigojimai'!Print_Area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Indrė Putnienė</cp:lastModifiedBy>
  <cp:revision/>
  <dcterms:created xsi:type="dcterms:W3CDTF">2014-03-24T16:58:47Z</dcterms:created>
  <dcterms:modified xsi:type="dcterms:W3CDTF">2025-05-02T08:27:40Z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